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Tim Batink\Downloads\"/>
    </mc:Choice>
  </mc:AlternateContent>
  <xr:revisionPtr revIDLastSave="0" documentId="13_ncr:1_{3DFA442E-B793-40A5-9893-3126A34D5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lijst" sheetId="2" r:id="rId1"/>
    <sheet name="Resultaat &amp; Profiel" sheetId="3" r:id="rId2"/>
    <sheet name="Profielcalculator" sheetId="7" r:id="rId3"/>
    <sheet name="Score Vergelijker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  <c r="J26" i="2"/>
  <c r="J8" i="7" l="1"/>
  <c r="J7" i="7"/>
  <c r="J6" i="7"/>
  <c r="J5" i="7"/>
  <c r="J4" i="7"/>
  <c r="J3" i="7"/>
  <c r="I8" i="7"/>
  <c r="I7" i="7"/>
  <c r="I6" i="7"/>
  <c r="I5" i="7"/>
  <c r="I4" i="7"/>
  <c r="I3" i="7"/>
  <c r="H8" i="7"/>
  <c r="H7" i="7"/>
  <c r="H6" i="7"/>
  <c r="H5" i="7"/>
  <c r="H4" i="7"/>
  <c r="H3" i="7"/>
  <c r="G8" i="7" l="1"/>
  <c r="G7" i="7"/>
  <c r="G6" i="7"/>
  <c r="G5" i="7"/>
  <c r="G4" i="7"/>
  <c r="G3" i="7"/>
  <c r="D81" i="2" l="1"/>
  <c r="D3" i="3" s="1"/>
  <c r="S8" i="7"/>
  <c r="S7" i="7"/>
  <c r="S6" i="7"/>
  <c r="S5" i="7"/>
  <c r="S4" i="7"/>
  <c r="S3" i="7"/>
  <c r="J79" i="2"/>
  <c r="J77" i="2"/>
  <c r="J76" i="2"/>
  <c r="J75" i="2"/>
  <c r="J72" i="2"/>
  <c r="J71" i="2"/>
  <c r="J65" i="2"/>
  <c r="J64" i="2"/>
  <c r="J62" i="2"/>
  <c r="J61" i="2"/>
  <c r="J58" i="2"/>
  <c r="J57" i="2"/>
  <c r="J54" i="2"/>
  <c r="J51" i="2"/>
  <c r="J50" i="2"/>
  <c r="J48" i="2"/>
  <c r="J47" i="2"/>
  <c r="J45" i="2"/>
  <c r="J43" i="2"/>
  <c r="J42" i="2"/>
  <c r="J41" i="2"/>
  <c r="J38" i="2"/>
  <c r="J37" i="2"/>
  <c r="J36" i="2"/>
  <c r="J35" i="2"/>
  <c r="J34" i="2"/>
  <c r="J20" i="2"/>
  <c r="J28" i="2"/>
  <c r="J21" i="2"/>
  <c r="J78" i="2"/>
  <c r="J74" i="2"/>
  <c r="J73" i="2"/>
  <c r="J70" i="2"/>
  <c r="J69" i="2"/>
  <c r="J68" i="2"/>
  <c r="J67" i="2"/>
  <c r="J66" i="2"/>
  <c r="J63" i="2"/>
  <c r="J60" i="2"/>
  <c r="J59" i="2"/>
  <c r="J56" i="2"/>
  <c r="J55" i="2"/>
  <c r="J53" i="2"/>
  <c r="J52" i="2"/>
  <c r="J49" i="2"/>
  <c r="J46" i="2"/>
  <c r="J44" i="2"/>
  <c r="J40" i="2"/>
  <c r="J39" i="2"/>
  <c r="J33" i="2"/>
  <c r="J32" i="2"/>
  <c r="J31" i="2"/>
  <c r="J30" i="2"/>
  <c r="J29" i="2"/>
  <c r="J27" i="2"/>
  <c r="J24" i="2"/>
  <c r="J23" i="2"/>
  <c r="J22" i="2"/>
  <c r="S17" i="6"/>
  <c r="P17" i="6"/>
  <c r="S16" i="6"/>
  <c r="P16" i="6"/>
  <c r="S15" i="6"/>
  <c r="P15" i="6"/>
  <c r="S14" i="6"/>
  <c r="P14" i="6"/>
  <c r="S13" i="6"/>
  <c r="P13" i="6"/>
  <c r="S12" i="6"/>
  <c r="P12" i="6"/>
  <c r="S8" i="6"/>
  <c r="P8" i="6"/>
  <c r="S7" i="6"/>
  <c r="P7" i="6"/>
  <c r="S6" i="6"/>
  <c r="P6" i="6"/>
  <c r="S5" i="6"/>
  <c r="P5" i="6"/>
  <c r="S4" i="6"/>
  <c r="P4" i="6"/>
  <c r="S3" i="6"/>
  <c r="P3" i="6"/>
  <c r="P8" i="7"/>
  <c r="P7" i="7"/>
  <c r="P6" i="7"/>
  <c r="P5" i="7"/>
  <c r="P4" i="7"/>
  <c r="P3" i="7"/>
  <c r="P8" i="3"/>
  <c r="P7" i="3"/>
  <c r="P6" i="3"/>
  <c r="P5" i="3"/>
  <c r="P4" i="3"/>
  <c r="P3" i="3"/>
  <c r="I3" i="3" l="1"/>
  <c r="J3" i="3"/>
  <c r="H3" i="3"/>
  <c r="G3" i="3"/>
  <c r="D9" i="3"/>
  <c r="D4" i="3"/>
  <c r="D8" i="3"/>
  <c r="S8" i="3"/>
  <c r="D7" i="3"/>
  <c r="D6" i="3"/>
  <c r="D5" i="3"/>
  <c r="J7" i="3" l="1"/>
  <c r="H7" i="3"/>
  <c r="I7" i="3"/>
  <c r="G7" i="3"/>
  <c r="J4" i="3"/>
  <c r="I4" i="3"/>
  <c r="H4" i="3"/>
  <c r="G4" i="3"/>
  <c r="H8" i="3"/>
  <c r="I8" i="3"/>
  <c r="J8" i="3"/>
  <c r="G8" i="3"/>
  <c r="I5" i="3"/>
  <c r="J5" i="3"/>
  <c r="H5" i="3"/>
  <c r="G5" i="3"/>
  <c r="J6" i="3"/>
  <c r="H6" i="3"/>
  <c r="I6" i="3"/>
  <c r="G6" i="3"/>
  <c r="J9" i="3"/>
  <c r="I9" i="3"/>
  <c r="H9" i="3"/>
  <c r="G9" i="3"/>
  <c r="S6" i="3"/>
  <c r="S5" i="3"/>
  <c r="S4" i="3"/>
  <c r="S3" i="3"/>
  <c r="S7" i="3"/>
</calcChain>
</file>

<file path=xl/sharedStrings.xml><?xml version="1.0" encoding="utf-8"?>
<sst xmlns="http://schemas.openxmlformats.org/spreadsheetml/2006/main" count="314" uniqueCount="192">
  <si>
    <t>Acceptatie</t>
  </si>
  <si>
    <t>Defusie</t>
  </si>
  <si>
    <t>Zelf als Context</t>
  </si>
  <si>
    <t>Waarden</t>
  </si>
  <si>
    <t>Toegewijd Handelen</t>
  </si>
  <si>
    <t>Hier en Nu</t>
  </si>
  <si>
    <t>Psychologische Flexibiliteit</t>
  </si>
  <si>
    <t>Naam:</t>
  </si>
  <si>
    <t>Geboortedatum:</t>
  </si>
  <si>
    <t>Geslacht:</t>
  </si>
  <si>
    <t>Datum van afname:</t>
  </si>
  <si>
    <t>Instructies</t>
  </si>
  <si>
    <t>Vragenlijst</t>
  </si>
  <si>
    <t>Score</t>
  </si>
  <si>
    <t>Flexibiliteits Index Test (FIT-60) - Scoreformuler</t>
  </si>
  <si>
    <t>Clientgegevens</t>
  </si>
  <si>
    <t>Auteur: Tim Batink</t>
  </si>
  <si>
    <t>Resultaten</t>
  </si>
  <si>
    <t>/60</t>
  </si>
  <si>
    <t>/360</t>
  </si>
  <si>
    <t>Nr.</t>
  </si>
  <si>
    <t>Flexibiliteitsprofiel</t>
  </si>
  <si>
    <t>ACT-proces</t>
  </si>
  <si>
    <t>Max-score</t>
  </si>
  <si>
    <t>Antwoord</t>
  </si>
  <si>
    <t>Stelling</t>
  </si>
  <si>
    <t>Afname 1</t>
  </si>
  <si>
    <t>Afname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</si>
  <si>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</si>
  <si>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</si>
  <si>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</si>
  <si>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</si>
  <si>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</si>
  <si>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</si>
  <si>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</si>
  <si>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</si>
  <si>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</si>
  <si>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</si>
  <si>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</si>
  <si>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</si>
  <si>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</si>
  <si>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</si>
  <si>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</si>
  <si>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</si>
  <si>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</si>
  <si>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</si>
  <si>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</si>
  <si>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</si>
  <si>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</si>
  <si>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</si>
  <si>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</si>
  <si>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</si>
  <si>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</si>
  <si>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</si>
  <si>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</si>
  <si>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</si>
  <si>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</si>
  <si>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</si>
  <si>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</si>
  <si>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</si>
  <si>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</si>
  <si>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</si>
  <si>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</si>
  <si>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</si>
  <si>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</si>
  <si>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</si>
  <si>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</si>
  <si>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</si>
  <si>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</si>
  <si>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</si>
  <si>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</si>
  <si>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</si>
  <si>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</si>
  <si>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</si>
  <si>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</si>
  <si>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</si>
  <si>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</si>
  <si>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</si>
  <si>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</si>
  <si>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</si>
  <si>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</si>
  <si>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</si>
  <si>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</si>
  <si>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</si>
  <si>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</si>
  <si>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</si>
  <si>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</si>
  <si>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</si>
  <si>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Score*</t>
  </si>
  <si>
    <t>* Scores handmatig in te vullen.</t>
  </si>
  <si>
    <t>Zorgen staan mijn succes in de weg.</t>
  </si>
  <si>
    <t>Ik voel me vaak beperkt door alles wat ik van mezelf moet.</t>
  </si>
  <si>
    <t>Ik kan negatieve gedachten over mijzelf hebben en tegelijkertijd weten dat ik oké ben.</t>
  </si>
  <si>
    <t>Als ik iets wil doen, dan ga ik er voor.</t>
  </si>
  <si>
    <t>Ik ben goed in staat om lange termijn doelen op te delen in korte termijn mogelijkheden.</t>
  </si>
  <si>
    <t>Mijn leven is goed in balans.</t>
  </si>
  <si>
    <t>Ik vind het moeilijk om doelgericht bezig te blijven.</t>
  </si>
  <si>
    <t>Ik heb voldoende vrienden.</t>
  </si>
  <si>
    <t>Mijn gedachten bezorgen mij ongemak of emotionele pijn.</t>
  </si>
  <si>
    <t>Het is OK als ik me iets onaangenaams herinner.</t>
  </si>
  <si>
    <t>Ik maak regelmatig concrete plannen voor de toekomst.</t>
  </si>
  <si>
    <t>Als iets me niet lukt dan zet ik door, en probeer ik het op een andere manier aan te pakken.</t>
  </si>
  <si>
    <t>Ik ga graag naar mijn werk.</t>
  </si>
  <si>
    <t>Ik ben bereid om mijn angst volledig toe te laten.</t>
  </si>
  <si>
    <t>Ik vind het moeilijk om mijn aandacht te houden bij wat er in het hier en nu gebeurt.</t>
  </si>
  <si>
    <t>Ik ben snel afgeleid.</t>
  </si>
  <si>
    <t>Ik vind van mezelf dat ik altijd aardig moet zijn.</t>
  </si>
  <si>
    <t>Het is moeilijk voor me om de woorden te vinden die mijn gedachten beschrijven.</t>
  </si>
  <si>
    <t>Ik besef dat mijn zelfbeeld niet zoveel over mij als persoon zegt.</t>
  </si>
  <si>
    <t>Ik observeer mijn gevoelens zonder dat ik me erin verlies.</t>
  </si>
  <si>
    <t>Als ik thuis ben voel ik me op mijn gemak.</t>
  </si>
  <si>
    <t>Ik doe mijn best om geen negatieve dingen te hoeven ervaren.</t>
  </si>
  <si>
    <t>Ik heb last van een negatief zelfbeeld.</t>
  </si>
  <si>
    <t>Als ik iets niet goed doe, dan reken ik dat mezelf aan.</t>
  </si>
  <si>
    <t>Ik besef dat ik de dingen die ik doe, zelf heb gekozen.</t>
  </si>
  <si>
    <t>Als ik pijnlijke gevoelens toelaat, dan ben ik bang dat ze niet meer verdwijnen.</t>
  </si>
  <si>
    <t>Er zijn een aantal dingen die ik doe, die ik belangrijk vind.</t>
  </si>
  <si>
    <t>Ik heb last van het gevoel dat ik door de bomen het bos niet meer zie.</t>
  </si>
  <si>
    <t>Ik heb de neiging mijn pijn erger te maken met mijn gedachten.</t>
  </si>
  <si>
    <t>Ik vind het makkelijk om mijn gedachten van een andere kant te bekijken.</t>
  </si>
  <si>
    <t>Mijn pijnlijke ervaringen en herinneringen maken het me moeilijk om een waardevol leven te leiden.</t>
  </si>
  <si>
    <t>Als iemand een vervelende opmerking maakt, kan ik daar nog lang last van hebben.</t>
  </si>
  <si>
    <t>Ik hoef dingen niet altijd goed te doen van mezelf.</t>
  </si>
  <si>
    <t>Mijn werk en / of studie speelt een belangrijke rol in mijn leven.</t>
  </si>
  <si>
    <t>Gedachten die bij me opkomen moet ik onder controle houden.</t>
  </si>
  <si>
    <t>Ik kan goed beschrijven wat ik voel.</t>
  </si>
  <si>
    <t>Ik vind mijn leven waardevol.</t>
  </si>
  <si>
    <t>Ik geloof dat sommige van mijn gedachten abnormaal of slecht zijn en dat ik niet zo zou moeten denken.</t>
  </si>
  <si>
    <t>Sommige woorden kunnen mij heel hard raken.</t>
  </si>
  <si>
    <t>Ik ben onderweg om mijn doelen en dromen te bereiken.</t>
  </si>
  <si>
    <t>Ik besteed regelmatig tijd aan mijn hobby’s.</t>
  </si>
  <si>
    <t>Ik heb de neiging erg sterk te reageren op mijn eigen negatieve gedachten.</t>
  </si>
  <si>
    <t>Ik keur mezelf af als ik rare gedachten heb.</t>
  </si>
  <si>
    <t>Ik kan makkelijk mijn overtuigingen en meningen onder woorden brengen.</t>
  </si>
  <si>
    <t>Emoties (zoals boosheid, verdriet) veroorzaken problemen in mijn leven.</t>
  </si>
  <si>
    <t>Ik sta los van mijn omgeving.</t>
  </si>
  <si>
    <t>Ik doe meerdere dingen die ik belangrijk vind.</t>
  </si>
  <si>
    <t>Ik vind het leuk om nieuwe uitdagingen aan te gaan.</t>
  </si>
  <si>
    <t>Ik kan goed beschrijven wat ik ervaar met mijn zintuigen, zoals wat ik hoor, zie en ruik.</t>
  </si>
  <si>
    <t>Ik vind steun bij de mensen in mijn omgeving.</t>
  </si>
  <si>
    <t>De gedachten die ik over mijzelf heb, bepalen niet wie ik ben.</t>
  </si>
  <si>
    <t>Ik schrik soms van de gedachten die ik heb.</t>
  </si>
  <si>
    <t>Ik ben bang voor mijn gevoelens.</t>
  </si>
  <si>
    <t>Mijn gedachten en gevoelens staan de manier waarop ik wil leven niet in de weg.</t>
  </si>
  <si>
    <t>Ik vind familie en / of vrienden belangrijk.</t>
  </si>
  <si>
    <t>Wanneer ik mezelf vergelijk met andere mensen, lijkt het dat de meesten onder hen hun leven beter in de hand hebben dan ik.</t>
  </si>
  <si>
    <t>Het is erg moeilijk om verontrustende gedachten los te laten, zelfs wanneer ik weet dat los laten mij zou helpen.</t>
  </si>
  <si>
    <t>Van sommige gedachten raak ik van streek.</t>
  </si>
  <si>
    <t>Ik ben erop uit om nieuwe dingen te doen.</t>
  </si>
  <si>
    <t>Ik denk dat mijn emoties soms slecht of ongepast zijn en dat ik ze niet zou moeten voelen.</t>
  </si>
  <si>
    <t xml:space="preserve">Copyright 2012 © T. Batink, G. Jansen &amp; H.R.A. De Mey. </t>
  </si>
  <si>
    <t>Antwoordmogelijkheden</t>
  </si>
  <si>
    <t>0 = Helemaal Oneens</t>
  </si>
  <si>
    <t>6 = Helemaal Eens</t>
  </si>
  <si>
    <t>onbeantwoord.</t>
  </si>
  <si>
    <t>Van de 60 stellingen heeft u er nog</t>
  </si>
  <si>
    <t xml:space="preserve">De Flexibiliteits Index Test (FIT-60) bestaat uit 60 stellingen. Lees elke stelling aandachtig door, en geef daarna aan in hoeverre deze stelling </t>
  </si>
  <si>
    <t xml:space="preserve">van toepassing is op u. Denk niet te lang na, maar geef uw eerste mening.  Hoe hoger het cijfer dat u geeft, hoe meer deze stelling van </t>
  </si>
  <si>
    <t>Er zijn geen goede of foute antwoorden. Wilt u alstublieft geen vragen overslaan.</t>
  </si>
  <si>
    <t xml:space="preserve">toepassing is op u (6 = Helemaal Eens). Hoe lager het cijfer dat u geeft, hoe minder deze stelling van toepassing is op u (0 = Helemaal Oneens). </t>
  </si>
  <si>
    <t xml:space="preserve">Indien u ziet staan dat er nog onbeantwoorde stellingen zijn, vul deze alsnog in alstublieft. Pas als u alle stellingen heeft beantwoord </t>
  </si>
  <si>
    <t>kan er een correcte eindscore worden berekend.</t>
  </si>
  <si>
    <t>Algemene Normgroep</t>
  </si>
  <si>
    <t>Klinische Normgroep</t>
  </si>
  <si>
    <t>Ambulante Normgroep</t>
  </si>
  <si>
    <t>Achtergrondinformatie Normgroepen</t>
  </si>
  <si>
    <t>Algemene Populatie (N=1087)</t>
  </si>
  <si>
    <r>
      <rPr>
        <b/>
        <sz val="11"/>
        <color theme="1"/>
        <rFont val="Constantia"/>
        <family val="1"/>
      </rPr>
      <t>Leeftijd:</t>
    </r>
    <r>
      <rPr>
        <sz val="11"/>
        <color theme="1"/>
        <rFont val="Constantia"/>
        <family val="1"/>
      </rPr>
      <t xml:space="preserve"> Gemiddeld 42,73 jaar (SD 10,66), minimum 19 &amp; maximum 76 jaar. </t>
    </r>
  </si>
  <si>
    <r>
      <rPr>
        <b/>
        <sz val="11"/>
        <color theme="1"/>
        <rFont val="Constantia"/>
        <family val="1"/>
      </rPr>
      <t>Geslacht</t>
    </r>
    <r>
      <rPr>
        <sz val="11"/>
        <color theme="1"/>
        <rFont val="Constantia"/>
        <family val="1"/>
      </rPr>
      <t xml:space="preserve">: Man 10,1 % ‐ Vrouw 89,9 %.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</si>
  <si>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25% Universitair; 56 % HBO/VWO/HAVO; 18 % MBO/MAVO; 1% LBO.   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</si>
  <si>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Heel Nederland via de online training “Leer Loslaten” Psychologie Magazine.  </t>
    </r>
  </si>
  <si>
    <r>
      <rPr>
        <b/>
        <sz val="11"/>
        <color theme="1"/>
        <rFont val="Constantia"/>
        <family val="1"/>
      </rPr>
      <t>Tijdsbestek:</t>
    </r>
    <r>
      <rPr>
        <sz val="11"/>
        <color theme="1"/>
        <rFont val="Constantia"/>
        <family val="1"/>
      </rPr>
      <t xml:space="preserve"> Februari 2011 – Januari 2012. </t>
    </r>
  </si>
  <si>
    <t>Student Populatie (N=529)</t>
  </si>
  <si>
    <t>Ambulante Populatie (N=674)</t>
  </si>
  <si>
    <t>Klinische Populatie (N=414)</t>
  </si>
  <si>
    <r>
      <rPr>
        <b/>
        <sz val="11"/>
        <color theme="1"/>
        <rFont val="Constantia"/>
        <family val="1"/>
      </rPr>
      <t xml:space="preserve">Leeftijd: </t>
    </r>
    <r>
      <rPr>
        <sz val="11"/>
        <color theme="1"/>
        <rFont val="Constantia"/>
        <family val="1"/>
      </rPr>
      <t xml:space="preserve">Gemiddeld 20,8 jaar (SD 3,07), minimum 17 &amp; maximum 46 jaar.  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</si>
  <si>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14,0 % ‐ Vrouw 86,0 %. Opleiding:   100 % Universitair. </t>
    </r>
  </si>
  <si>
    <r>
      <rPr>
        <b/>
        <sz val="11"/>
        <color theme="1"/>
        <rFont val="Constantia"/>
        <family val="1"/>
      </rPr>
      <t xml:space="preserve">Locatie: </t>
    </r>
    <r>
      <rPr>
        <sz val="11"/>
        <color theme="1"/>
        <rFont val="Constantia"/>
        <family val="1"/>
      </rPr>
      <t>Radboud Universiteit Nijmegen, studenten Psychologie &amp; Pedagogische Wetenschap</t>
    </r>
  </si>
  <si>
    <r>
      <rPr>
        <b/>
        <sz val="11"/>
        <color theme="1"/>
        <rFont val="Constantia"/>
        <family val="1"/>
      </rPr>
      <t xml:space="preserve">Tijdsbestek: </t>
    </r>
    <r>
      <rPr>
        <sz val="11"/>
        <color theme="1"/>
        <rFont val="Constantia"/>
        <family val="1"/>
      </rPr>
      <t>Mei 2010 – Mei 2011</t>
    </r>
  </si>
  <si>
    <r>
      <rPr>
        <b/>
        <sz val="11"/>
        <color theme="1"/>
        <rFont val="Constantia"/>
        <family val="1"/>
      </rPr>
      <t>Tijdsbestek:</t>
    </r>
    <r>
      <rPr>
        <sz val="11"/>
        <color theme="1"/>
        <rFont val="Constantia"/>
        <family val="1"/>
      </rPr>
      <t xml:space="preserve"> November 2012 – April 2014. 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</si>
  <si>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Breedspectrum kliniek U‐center (Epen). 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</si>
  <si>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26,6% Universitair; 29,5% HBO/VWO/HAVO; 31,6% MBO/MAVO; 12,3% LBO.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</si>
  <si>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51,0 % ‐ Vrouw 49,0 %. </t>
    </r>
  </si>
  <si>
    <r>
      <rPr>
        <b/>
        <sz val="11"/>
        <color theme="1"/>
        <rFont val="Constantia"/>
        <family val="1"/>
      </rPr>
      <t>Leeftijd:</t>
    </r>
    <r>
      <rPr>
        <sz val="11"/>
        <color theme="1"/>
        <rFont val="Constantia"/>
        <family val="1"/>
      </rPr>
      <t xml:space="preserve"> Gemiddeld 45,43 jaar (SD 12,55), minimum 21 &amp; maximum 71 jaar.  </t>
    </r>
  </si>
  <si>
    <r>
      <rPr>
        <b/>
        <sz val="11"/>
        <color theme="1"/>
        <rFont val="Constantia"/>
        <family val="1"/>
      </rPr>
      <t>Tijdsbestek: </t>
    </r>
    <r>
      <rPr>
        <sz val="11"/>
        <color theme="1"/>
        <rFont val="Constantia"/>
        <family val="1"/>
      </rPr>
      <t>Januari 2013 – December 2013. </t>
    </r>
  </si>
  <si>
    <r>
      <rPr>
        <b/>
        <sz val="11"/>
        <color theme="1"/>
        <rFont val="Constantia"/>
        <family val="1"/>
      </rPr>
      <t>Locatie:</t>
    </r>
    <r>
      <rPr>
        <sz val="11"/>
        <color theme="1"/>
        <rFont val="Constantia"/>
        <family val="1"/>
      </rPr>
      <t xml:space="preserve"> PsyQ Maastricht, Heerlen, Eindhoven &amp; Tilburg.  </t>
    </r>
  </si>
  <si>
    <r>
      <rPr>
        <b/>
        <sz val="11"/>
        <color theme="1"/>
        <rFont val="Constantia"/>
        <family val="1"/>
      </rPr>
      <t>Opleiding:</t>
    </r>
    <r>
      <rPr>
        <sz val="11"/>
        <color theme="1"/>
        <rFont val="Constantia"/>
        <family val="1"/>
      </rPr>
      <t xml:space="preserve"> 5,8% Universitair; 26,7% HBO/VWO/HAVO; 35,5% MBO/MAVO; 32% LBO.   </t>
    </r>
  </si>
  <si>
    <r>
      <rPr>
        <b/>
        <sz val="11"/>
        <color theme="1"/>
        <rFont val="Constantia"/>
        <family val="1"/>
      </rPr>
      <t>Geslacht:</t>
    </r>
    <r>
      <rPr>
        <sz val="11"/>
        <color theme="1"/>
        <rFont val="Constantia"/>
        <family val="1"/>
      </rPr>
      <t xml:space="preserve"> Man 43,5 % ‐ Vrouw 56,5 %. </t>
    </r>
  </si>
  <si>
    <r>
      <rPr>
        <b/>
        <sz val="11"/>
        <color theme="1"/>
        <rFont val="Constantia"/>
        <family val="1"/>
      </rPr>
      <t xml:space="preserve">Leeftijd: </t>
    </r>
    <r>
      <rPr>
        <sz val="11"/>
        <color theme="1"/>
        <rFont val="Constantia"/>
        <family val="1"/>
      </rPr>
      <t xml:space="preserve">Gemiddeld 35,0 jaar (SD 11,4), minimum 15 &amp; maximum 73 jaar. </t>
    </r>
  </si>
  <si>
    <t>Studenten Normgroep</t>
  </si>
  <si>
    <t>* = Handmatig in te voeren.</t>
  </si>
  <si>
    <t>Versie 2.1 (02-01-2023)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</si>
</sst>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onstantia"/>
      <family val="1"/>
    </font>
    <font>
      <sz val="11"/>
      <color theme="0"/>
      <name val="Constantia"/>
      <family val="1"/>
    </font>
    <font>
      <sz val="11"/>
      <color theme="1"/>
      <name val="Constantia"/>
      <family val="1"/>
    </font>
    <font>
      <i/>
      <sz val="11"/>
      <color theme="1"/>
      <name val="Constantia"/>
      <family val="1"/>
    </font>
    <font>
      <i/>
      <sz val="11"/>
      <name val="Constantia"/>
      <family val="1"/>
    </font>
    <font>
      <sz val="11"/>
      <color theme="5"/>
      <name val="Constantia"/>
      <family val="1"/>
    </font>
    <font>
      <i/>
      <sz val="11"/>
      <color theme="9"/>
      <name val="Constantia"/>
      <family val="1"/>
    </font>
    <font>
      <b/>
      <sz val="11"/>
      <color theme="1"/>
      <name val="Constantia"/>
      <family val="1"/>
    </font>
    <font>
      <i/>
      <sz val="11"/>
      <color theme="0"/>
      <name val="Constantia"/>
      <family val="1"/>
    </font>
    <font>
      <sz val="10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4" borderId="0" xfId="0" applyFont="1" applyFill="1"/>
    <xf numFmtId="0" fontId="3" fillId="2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Protection="1">
      <protection locked="0" hidden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Protection="1"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Protection="1">
      <protection hidden="1"/>
    </xf>
    <xf numFmtId="0" fontId="4" fillId="0" borderId="0" xfId="0" applyFont="1" applyAlignment="1">
      <alignment horizontal="left"/>
    </xf>
    <xf numFmtId="0" fontId="10" fillId="0" borderId="0" xfId="0" applyFont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472C4"/>
      <color rgb="FF000000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nl-NL" sz="1400">
                <a:solidFill>
                  <a:srgbClr val="002060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v>Reeks</c:v>
          </c:tx>
          <c:spPr>
            <a:solidFill>
              <a:srgbClr val="4472C4">
                <a:alpha val="50196"/>
              </a:srgbClr>
            </a:solidFill>
            <a:ln w="38100">
              <a:solidFill>
                <a:srgbClr val="4472C4">
                  <a:alpha val="74902"/>
                </a:srgb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'Resultaat &amp; Profiel'!$P$3:$P$8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'Resultaat &amp; Profiel'!$S$3:$S$8</c:f>
              <c:numCache>
                <c:formatCode>General</c:formatCode>
                <c:ptCount val="6"/>
                <c:pt idx="0">
                  <c:v>39</c:v>
                </c:pt>
                <c:pt idx="1">
                  <c:v>35</c:v>
                </c:pt>
                <c:pt idx="2">
                  <c:v>34</c:v>
                </c:pt>
                <c:pt idx="3">
                  <c:v>32</c:v>
                </c:pt>
                <c:pt idx="4">
                  <c:v>33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3-4558-9D4A-4F0E1E4A09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9790648"/>
        <c:axId val="549804424"/>
      </c:radarChart>
      <c:catAx>
        <c:axId val="54979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804424"/>
        <c:crosses val="autoZero"/>
        <c:auto val="1"/>
        <c:lblAlgn val="ctr"/>
        <c:lblOffset val="100"/>
        <c:noMultiLvlLbl val="0"/>
      </c:catAx>
      <c:valAx>
        <c:axId val="54980442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790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nl-NL" sz="1400">
                <a:solidFill>
                  <a:schemeClr val="tx2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v>Reeks</c:v>
          </c:tx>
          <c:spPr>
            <a:solidFill>
              <a:srgbClr val="4472C4">
                <a:alpha val="50196"/>
              </a:srgbClr>
            </a:solidFill>
            <a:ln w="28575">
              <a:solidFill>
                <a:srgbClr val="4472C4">
                  <a:alpha val="74902"/>
                </a:srgb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'Resultaat &amp; Profiel'!$P$3:$P$8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Profielcalculator!$S$3:$S$8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30</c:v>
                </c:pt>
                <c:pt idx="4">
                  <c:v>20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6-4534-95F8-8EDD9F2D5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9790648"/>
        <c:axId val="549804424"/>
      </c:radarChart>
      <c:catAx>
        <c:axId val="54979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804424"/>
        <c:crosses val="autoZero"/>
        <c:auto val="1"/>
        <c:lblAlgn val="ctr"/>
        <c:lblOffset val="100"/>
        <c:noMultiLvlLbl val="0"/>
      </c:catAx>
      <c:valAx>
        <c:axId val="54980442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549790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2"/>
                </a:solidFill>
                <a:latin typeface="Constantia" panose="02030602050306030303" pitchFamily="18" charset="0"/>
              </a:rPr>
              <a:t>Flexibiliteitsprofiel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v>Afname 1</c:v>
          </c:tx>
          <c:spPr>
            <a:ln w="57150" cap="rnd">
              <a:solidFill>
                <a:srgbClr val="70AD47">
                  <a:alpha val="50196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'Score Vergelijker'!$P$3:$P$8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'Score Vergelijker'!$S$3:$S$8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30</c:v>
                </c:pt>
                <c:pt idx="4">
                  <c:v>20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6-4DD6-8A74-E12A57C43101}"/>
            </c:ext>
          </c:extLst>
        </c:ser>
        <c:ser>
          <c:idx val="1"/>
          <c:order val="1"/>
          <c:tx>
            <c:v>Afname 2</c:v>
          </c:tx>
          <c:spPr>
            <a:ln w="57150" cap="rnd">
              <a:solidFill>
                <a:srgbClr val="4472C4">
                  <a:alpha val="50196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'Score Vergelijker'!$P$3:$P$8</c:f>
              <c:strCache>
                <c:ptCount val="6"/>
                <c:pt idx="0">
                  <c:v>Hier en Nu</c:v>
                </c:pt>
                <c:pt idx="1">
                  <c:v>Waarden</c:v>
                </c:pt>
                <c:pt idx="2">
                  <c:v>Toegewijd Handelen</c:v>
                </c:pt>
                <c:pt idx="3">
                  <c:v>Zelf als Context</c:v>
                </c:pt>
                <c:pt idx="4">
                  <c:v>Defusie</c:v>
                </c:pt>
                <c:pt idx="5">
                  <c:v>Acceptatie</c:v>
                </c:pt>
              </c:strCache>
            </c:strRef>
          </c:cat>
          <c:val>
            <c:numRef>
              <c:f>'Score Vergelijker'!$S$12:$S$17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0</c:v>
                </c:pt>
                <c:pt idx="3">
                  <c:v>40</c:v>
                </c:pt>
                <c:pt idx="4">
                  <c:v>30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6-4DD6-8A74-E12A57C43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145992"/>
        <c:axId val="314146320"/>
      </c:radarChart>
      <c:catAx>
        <c:axId val="31414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314146320"/>
        <c:crosses val="autoZero"/>
        <c:auto val="1"/>
        <c:lblAlgn val="ctr"/>
        <c:lblOffset val="100"/>
        <c:noMultiLvlLbl val="0"/>
      </c:catAx>
      <c:valAx>
        <c:axId val="31414632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nl-NL"/>
          </a:p>
        </c:txPr>
        <c:crossAx val="31414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1473541863657"/>
          <c:y val="0.43763158009918018"/>
          <c:w val="0.2149899760621399"/>
          <c:h val="0.18065679533249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28575</xdr:rowOff>
    </xdr:from>
    <xdr:to>
      <xdr:col>7</xdr:col>
      <xdr:colOff>1441450</xdr:colOff>
      <xdr:row>31</xdr:row>
      <xdr:rowOff>161925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28575</xdr:rowOff>
    </xdr:from>
    <xdr:to>
      <xdr:col>7</xdr:col>
      <xdr:colOff>1447800</xdr:colOff>
      <xdr:row>31</xdr:row>
      <xdr:rowOff>161925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17</xdr:row>
      <xdr:rowOff>171449</xdr:rowOff>
    </xdr:from>
    <xdr:to>
      <xdr:col>9</xdr:col>
      <xdr:colOff>542925</xdr:colOff>
      <xdr:row>36</xdr:row>
      <xdr:rowOff>123824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9"/>
  <sheetViews>
    <sheetView tabSelected="1" topLeftCell="B60" zoomScaleNormal="100" workbookViewId="0">
      <selection activeCell="C9" sqref="C9"/>
    </sheetView>
  </sheetViews>
  <sheetFormatPr defaultColWidth="9.109375" defaultRowHeight="14.4" x14ac:dyDescent="0.3"/>
  <cols>
    <col min="1" max="2" width="9.109375" style="3"/>
    <col min="3" max="3" width="113.77734375" style="3" customWidth="1"/>
    <col min="4" max="7" width="9.109375" style="3"/>
    <col min="8" max="8" width="9.109375" style="3" customWidth="1"/>
    <col min="9" max="9" width="9.109375" style="18" customWidth="1"/>
    <col min="10" max="10" width="9.6640625" style="18" customWidth="1"/>
    <col min="11" max="16384" width="9.109375" style="3"/>
  </cols>
  <sheetData>
    <row r="1" spans="2:4" s="2" customFormat="1" x14ac:dyDescent="0.3">
      <c r="B1" s="1" t="s">
        <v>14</v>
      </c>
    </row>
    <row r="2" spans="2:4" x14ac:dyDescent="0.3">
      <c r="B2" s="3" t="s">
        <v>191</v>
      </c>
    </row>
    <row r="3" spans="2:4" x14ac:dyDescent="0.3">
      <c r="B3" s="3" t="s">
        <v>16</v>
      </c>
    </row>
    <row r="5" spans="2:4" s="2" customFormat="1" x14ac:dyDescent="0.3">
      <c r="B5" s="1" t="s">
        <v>15</v>
      </c>
    </row>
    <row r="6" spans="2:4" x14ac:dyDescent="0.3">
      <c r="B6" s="3" t="s">
        <v>7</v>
      </c>
      <c r="C6" s="11"/>
      <c r="D6" s="7"/>
    </row>
    <row r="7" spans="2:4" x14ac:dyDescent="0.3">
      <c r="B7" s="3" t="s">
        <v>8</v>
      </c>
      <c r="C7" s="11"/>
      <c r="D7" s="7"/>
    </row>
    <row r="8" spans="2:4" x14ac:dyDescent="0.3">
      <c r="B8" s="3" t="s">
        <v>9</v>
      </c>
      <c r="C8" s="11"/>
      <c r="D8" s="7"/>
    </row>
    <row r="9" spans="2:4" x14ac:dyDescent="0.3">
      <c r="B9" s="3" t="s">
        <v>10</v>
      </c>
      <c r="C9" s="11"/>
      <c r="D9" s="7"/>
    </row>
    <row r="12" spans="2:4" s="2" customFormat="1" x14ac:dyDescent="0.3">
      <c r="B12" s="1" t="s">
        <v>11</v>
      </c>
    </row>
    <row r="13" spans="2:4" x14ac:dyDescent="0.3">
      <c r="B13" s="10" t="s">
        <v>156</v>
      </c>
    </row>
    <row r="14" spans="2:4" x14ac:dyDescent="0.3">
      <c r="B14" s="10" t="s">
        <v>157</v>
      </c>
    </row>
    <row r="15" spans="2:4" x14ac:dyDescent="0.3">
      <c r="B15" s="10" t="s">
        <v>159</v>
      </c>
    </row>
    <row r="16" spans="2:4" x14ac:dyDescent="0.3">
      <c r="B16" s="3" t="s">
        <v>158</v>
      </c>
    </row>
    <row r="17" spans="2:10" x14ac:dyDescent="0.3">
      <c r="B17" s="9"/>
    </row>
    <row r="18" spans="2:10" s="2" customFormat="1" x14ac:dyDescent="0.3">
      <c r="B18" s="1" t="s">
        <v>12</v>
      </c>
    </row>
    <row r="19" spans="2:10" s="5" customFormat="1" x14ac:dyDescent="0.3">
      <c r="B19" s="5" t="s">
        <v>20</v>
      </c>
      <c r="C19" s="5" t="s">
        <v>25</v>
      </c>
      <c r="D19" s="5" t="s">
        <v>24</v>
      </c>
      <c r="I19" s="19">
        <v>4</v>
      </c>
      <c r="J19" s="19"/>
    </row>
    <row r="20" spans="2:10" ht="15" x14ac:dyDescent="0.35">
      <c r="B20" s="5" t="s">
        <v>28</v>
      </c>
      <c r="C20" s="3" t="s">
        <v>90</v>
      </c>
      <c r="D20" s="11">
        <v>0</v>
      </c>
      <c r="F20" s="12" t="s">
        <v>151</v>
      </c>
      <c r="I20" s="20" t="s">
        <v>28</v>
      </c>
      <c r="J20" s="23">
        <f>6-D20</f>
        <v>6</v>
      </c>
    </row>
    <row r="21" spans="2:10" x14ac:dyDescent="0.3">
      <c r="B21" s="5" t="s">
        <v>29</v>
      </c>
      <c r="C21" s="3" t="s">
        <v>91</v>
      </c>
      <c r="D21" s="11">
        <v>1</v>
      </c>
      <c r="F21" s="22" t="s">
        <v>152</v>
      </c>
      <c r="I21" s="20" t="s">
        <v>29</v>
      </c>
      <c r="J21" s="21">
        <f>6-D21</f>
        <v>5</v>
      </c>
    </row>
    <row r="22" spans="2:10" x14ac:dyDescent="0.3">
      <c r="B22" s="5" t="s">
        <v>30</v>
      </c>
      <c r="C22" s="3" t="s">
        <v>92</v>
      </c>
      <c r="D22" s="11">
        <v>2</v>
      </c>
      <c r="F22" s="22">
        <v>1</v>
      </c>
      <c r="I22" s="20" t="s">
        <v>30</v>
      </c>
      <c r="J22" s="21">
        <f t="shared" ref="J22:J27" si="0">D22</f>
        <v>2</v>
      </c>
    </row>
    <row r="23" spans="2:10" x14ac:dyDescent="0.3">
      <c r="B23" s="5" t="s">
        <v>31</v>
      </c>
      <c r="C23" s="3" t="s">
        <v>93</v>
      </c>
      <c r="D23" s="11">
        <v>3</v>
      </c>
      <c r="F23" s="22">
        <v>2</v>
      </c>
      <c r="I23" s="20" t="s">
        <v>31</v>
      </c>
      <c r="J23" s="21">
        <f t="shared" si="0"/>
        <v>3</v>
      </c>
    </row>
    <row r="24" spans="2:10" x14ac:dyDescent="0.3">
      <c r="B24" s="5" t="s">
        <v>32</v>
      </c>
      <c r="C24" s="3" t="s">
        <v>94</v>
      </c>
      <c r="D24" s="11">
        <v>4</v>
      </c>
      <c r="F24" s="22">
        <v>3</v>
      </c>
      <c r="I24" s="20" t="s">
        <v>32</v>
      </c>
      <c r="J24" s="21">
        <f t="shared" si="0"/>
        <v>4</v>
      </c>
    </row>
    <row r="25" spans="2:10" x14ac:dyDescent="0.3">
      <c r="B25" s="5" t="s">
        <v>33</v>
      </c>
      <c r="C25" s="3" t="s">
        <v>95</v>
      </c>
      <c r="D25" s="11">
        <v>5</v>
      </c>
      <c r="F25" s="22">
        <v>4</v>
      </c>
      <c r="I25" s="20" t="s">
        <v>33</v>
      </c>
      <c r="J25" s="21">
        <f>D25</f>
        <v>5</v>
      </c>
    </row>
    <row r="26" spans="2:10" x14ac:dyDescent="0.3">
      <c r="B26" s="5" t="s">
        <v>34</v>
      </c>
      <c r="C26" s="3" t="s">
        <v>96</v>
      </c>
      <c r="D26" s="11">
        <v>6</v>
      </c>
      <c r="F26" s="22">
        <v>5</v>
      </c>
      <c r="I26" s="20" t="s">
        <v>34</v>
      </c>
      <c r="J26" s="21">
        <f>6-D26</f>
        <v>0</v>
      </c>
    </row>
    <row r="27" spans="2:10" x14ac:dyDescent="0.3">
      <c r="B27" s="5" t="s">
        <v>35</v>
      </c>
      <c r="C27" s="3" t="s">
        <v>97</v>
      </c>
      <c r="D27" s="11">
        <v>0</v>
      </c>
      <c r="F27" s="22" t="s">
        <v>153</v>
      </c>
      <c r="I27" s="20" t="s">
        <v>35</v>
      </c>
      <c r="J27" s="21">
        <f t="shared" si="0"/>
        <v>0</v>
      </c>
    </row>
    <row r="28" spans="2:10" x14ac:dyDescent="0.3">
      <c r="B28" s="5" t="s">
        <v>36</v>
      </c>
      <c r="C28" s="3" t="s">
        <v>98</v>
      </c>
      <c r="D28" s="11">
        <v>1</v>
      </c>
      <c r="I28" s="20" t="s">
        <v>36</v>
      </c>
      <c r="J28" s="21">
        <f>6-D28</f>
        <v>5</v>
      </c>
    </row>
    <row r="29" spans="2:10" x14ac:dyDescent="0.3">
      <c r="B29" s="5" t="s">
        <v>37</v>
      </c>
      <c r="C29" s="3" t="s">
        <v>99</v>
      </c>
      <c r="D29" s="11">
        <v>2</v>
      </c>
      <c r="I29" s="20" t="s">
        <v>37</v>
      </c>
      <c r="J29" s="21">
        <f>D29</f>
        <v>2</v>
      </c>
    </row>
    <row r="30" spans="2:10" x14ac:dyDescent="0.3">
      <c r="B30" s="5" t="s">
        <v>38</v>
      </c>
      <c r="C30" s="3" t="s">
        <v>100</v>
      </c>
      <c r="D30" s="11">
        <v>3</v>
      </c>
      <c r="I30" s="20" t="s">
        <v>38</v>
      </c>
      <c r="J30" s="21">
        <f>D30</f>
        <v>3</v>
      </c>
    </row>
    <row r="31" spans="2:10" x14ac:dyDescent="0.3">
      <c r="B31" s="5" t="s">
        <v>39</v>
      </c>
      <c r="C31" s="3" t="s">
        <v>101</v>
      </c>
      <c r="D31" s="11">
        <v>4</v>
      </c>
      <c r="I31" s="20" t="s">
        <v>39</v>
      </c>
      <c r="J31" s="21">
        <f>D31</f>
        <v>4</v>
      </c>
    </row>
    <row r="32" spans="2:10" x14ac:dyDescent="0.3">
      <c r="B32" s="5" t="s">
        <v>40</v>
      </c>
      <c r="C32" s="3" t="s">
        <v>102</v>
      </c>
      <c r="D32" s="11">
        <v>5</v>
      </c>
      <c r="I32" s="20" t="s">
        <v>40</v>
      </c>
      <c r="J32" s="21">
        <f>D32</f>
        <v>5</v>
      </c>
    </row>
    <row r="33" spans="2:10" x14ac:dyDescent="0.3">
      <c r="B33" s="5" t="s">
        <v>41</v>
      </c>
      <c r="C33" s="3" t="s">
        <v>103</v>
      </c>
      <c r="D33" s="11">
        <v>6</v>
      </c>
      <c r="I33" s="20" t="s">
        <v>41</v>
      </c>
      <c r="J33" s="21">
        <f>D33</f>
        <v>6</v>
      </c>
    </row>
    <row r="34" spans="2:10" x14ac:dyDescent="0.3">
      <c r="B34" s="5" t="s">
        <v>42</v>
      </c>
      <c r="C34" s="3" t="s">
        <v>104</v>
      </c>
      <c r="D34" s="11">
        <v>0</v>
      </c>
      <c r="F34" s="12"/>
      <c r="I34" s="20" t="s">
        <v>42</v>
      </c>
      <c r="J34" s="21">
        <f>6-D34</f>
        <v>6</v>
      </c>
    </row>
    <row r="35" spans="2:10" x14ac:dyDescent="0.3">
      <c r="B35" s="5" t="s">
        <v>43</v>
      </c>
      <c r="C35" s="3" t="s">
        <v>105</v>
      </c>
      <c r="D35" s="11">
        <v>1</v>
      </c>
      <c r="F35" s="12"/>
      <c r="I35" s="20" t="s">
        <v>43</v>
      </c>
      <c r="J35" s="21">
        <f>6-D35</f>
        <v>5</v>
      </c>
    </row>
    <row r="36" spans="2:10" x14ac:dyDescent="0.3">
      <c r="B36" s="5" t="s">
        <v>44</v>
      </c>
      <c r="C36" s="3" t="s">
        <v>106</v>
      </c>
      <c r="D36" s="11">
        <v>2</v>
      </c>
      <c r="F36" s="12"/>
      <c r="I36" s="20" t="s">
        <v>44</v>
      </c>
      <c r="J36" s="21">
        <f>6-D36</f>
        <v>4</v>
      </c>
    </row>
    <row r="37" spans="2:10" x14ac:dyDescent="0.3">
      <c r="B37" s="5" t="s">
        <v>45</v>
      </c>
      <c r="C37" s="3" t="s">
        <v>107</v>
      </c>
      <c r="D37" s="11">
        <v>3</v>
      </c>
      <c r="F37" s="12"/>
      <c r="I37" s="20" t="s">
        <v>45</v>
      </c>
      <c r="J37" s="21">
        <f>6-D37</f>
        <v>3</v>
      </c>
    </row>
    <row r="38" spans="2:10" x14ac:dyDescent="0.3">
      <c r="B38" s="5" t="s">
        <v>46</v>
      </c>
      <c r="C38" s="3" t="s">
        <v>108</v>
      </c>
      <c r="D38" s="11">
        <v>4</v>
      </c>
      <c r="F38" s="12"/>
      <c r="I38" s="20" t="s">
        <v>46</v>
      </c>
      <c r="J38" s="21">
        <f>D38</f>
        <v>4</v>
      </c>
    </row>
    <row r="39" spans="2:10" x14ac:dyDescent="0.3">
      <c r="B39" s="5" t="s">
        <v>47</v>
      </c>
      <c r="C39" s="3" t="s">
        <v>109</v>
      </c>
      <c r="D39" s="11">
        <v>5</v>
      </c>
      <c r="F39" s="12" t="s">
        <v>151</v>
      </c>
      <c r="I39" s="20" t="s">
        <v>47</v>
      </c>
      <c r="J39" s="21">
        <f>D39</f>
        <v>5</v>
      </c>
    </row>
    <row r="40" spans="2:10" x14ac:dyDescent="0.3">
      <c r="B40" s="5" t="s">
        <v>48</v>
      </c>
      <c r="C40" s="3" t="s">
        <v>110</v>
      </c>
      <c r="D40" s="11">
        <v>6</v>
      </c>
      <c r="F40" s="22" t="s">
        <v>152</v>
      </c>
      <c r="I40" s="20" t="s">
        <v>48</v>
      </c>
      <c r="J40" s="21">
        <f>D40</f>
        <v>6</v>
      </c>
    </row>
    <row r="41" spans="2:10" x14ac:dyDescent="0.3">
      <c r="B41" s="5" t="s">
        <v>49</v>
      </c>
      <c r="C41" s="3" t="s">
        <v>111</v>
      </c>
      <c r="D41" s="11">
        <v>0</v>
      </c>
      <c r="F41" s="22">
        <v>1</v>
      </c>
      <c r="I41" s="20" t="s">
        <v>49</v>
      </c>
      <c r="J41" s="21">
        <f>6-D41</f>
        <v>6</v>
      </c>
    </row>
    <row r="42" spans="2:10" x14ac:dyDescent="0.3">
      <c r="B42" s="5" t="s">
        <v>50</v>
      </c>
      <c r="C42" s="3" t="s">
        <v>112</v>
      </c>
      <c r="D42" s="11">
        <v>1</v>
      </c>
      <c r="F42" s="22">
        <v>2</v>
      </c>
      <c r="I42" s="20" t="s">
        <v>50</v>
      </c>
      <c r="J42" s="21">
        <f>6-D42</f>
        <v>5</v>
      </c>
    </row>
    <row r="43" spans="2:10" x14ac:dyDescent="0.3">
      <c r="B43" s="5" t="s">
        <v>51</v>
      </c>
      <c r="C43" s="3" t="s">
        <v>113</v>
      </c>
      <c r="D43" s="11">
        <v>2</v>
      </c>
      <c r="F43" s="22">
        <v>3</v>
      </c>
      <c r="I43" s="20" t="s">
        <v>51</v>
      </c>
      <c r="J43" s="21">
        <f>6-D43</f>
        <v>4</v>
      </c>
    </row>
    <row r="44" spans="2:10" x14ac:dyDescent="0.3">
      <c r="B44" s="5" t="s">
        <v>52</v>
      </c>
      <c r="C44" s="3" t="s">
        <v>114</v>
      </c>
      <c r="D44" s="11">
        <v>3</v>
      </c>
      <c r="F44" s="22">
        <v>4</v>
      </c>
      <c r="I44" s="20" t="s">
        <v>52</v>
      </c>
      <c r="J44" s="21">
        <f>D44</f>
        <v>3</v>
      </c>
    </row>
    <row r="45" spans="2:10" x14ac:dyDescent="0.3">
      <c r="B45" s="5" t="s">
        <v>53</v>
      </c>
      <c r="C45" s="3" t="s">
        <v>115</v>
      </c>
      <c r="D45" s="11">
        <v>4</v>
      </c>
      <c r="F45" s="22">
        <v>5</v>
      </c>
      <c r="I45" s="20" t="s">
        <v>53</v>
      </c>
      <c r="J45" s="21">
        <f>6-D45</f>
        <v>2</v>
      </c>
    </row>
    <row r="46" spans="2:10" x14ac:dyDescent="0.3">
      <c r="B46" s="5" t="s">
        <v>54</v>
      </c>
      <c r="C46" s="3" t="s">
        <v>116</v>
      </c>
      <c r="D46" s="11">
        <v>5</v>
      </c>
      <c r="F46" s="22" t="s">
        <v>153</v>
      </c>
      <c r="I46" s="20" t="s">
        <v>54</v>
      </c>
      <c r="J46" s="21">
        <f>D46</f>
        <v>5</v>
      </c>
    </row>
    <row r="47" spans="2:10" x14ac:dyDescent="0.3">
      <c r="B47" s="5" t="s">
        <v>55</v>
      </c>
      <c r="C47" s="3" t="s">
        <v>117</v>
      </c>
      <c r="D47" s="11">
        <v>6</v>
      </c>
      <c r="I47" s="20" t="s">
        <v>55</v>
      </c>
      <c r="J47" s="21">
        <f>6-D47</f>
        <v>0</v>
      </c>
    </row>
    <row r="48" spans="2:10" x14ac:dyDescent="0.3">
      <c r="B48" s="5" t="s">
        <v>56</v>
      </c>
      <c r="C48" s="3" t="s">
        <v>118</v>
      </c>
      <c r="D48" s="11">
        <v>0</v>
      </c>
      <c r="I48" s="20" t="s">
        <v>56</v>
      </c>
      <c r="J48" s="21">
        <f>6-D48</f>
        <v>6</v>
      </c>
    </row>
    <row r="49" spans="2:10" x14ac:dyDescent="0.3">
      <c r="B49" s="5" t="s">
        <v>57</v>
      </c>
      <c r="C49" s="3" t="s">
        <v>119</v>
      </c>
      <c r="D49" s="11">
        <v>1</v>
      </c>
      <c r="F49" s="12"/>
      <c r="I49" s="20" t="s">
        <v>57</v>
      </c>
      <c r="J49" s="21">
        <f>D49</f>
        <v>1</v>
      </c>
    </row>
    <row r="50" spans="2:10" x14ac:dyDescent="0.3">
      <c r="B50" s="5" t="s">
        <v>58</v>
      </c>
      <c r="C50" s="3" t="s">
        <v>120</v>
      </c>
      <c r="D50" s="11">
        <v>2</v>
      </c>
      <c r="F50" s="12"/>
      <c r="I50" s="20" t="s">
        <v>58</v>
      </c>
      <c r="J50" s="21">
        <f>6-D50</f>
        <v>4</v>
      </c>
    </row>
    <row r="51" spans="2:10" x14ac:dyDescent="0.3">
      <c r="B51" s="5" t="s">
        <v>59</v>
      </c>
      <c r="C51" s="3" t="s">
        <v>121</v>
      </c>
      <c r="D51" s="11">
        <v>3</v>
      </c>
      <c r="F51" s="12"/>
      <c r="I51" s="20" t="s">
        <v>59</v>
      </c>
      <c r="J51" s="21">
        <f>6-D51</f>
        <v>3</v>
      </c>
    </row>
    <row r="52" spans="2:10" x14ac:dyDescent="0.3">
      <c r="B52" s="5" t="s">
        <v>60</v>
      </c>
      <c r="C52" s="3" t="s">
        <v>122</v>
      </c>
      <c r="D52" s="11">
        <v>4</v>
      </c>
      <c r="F52" s="12"/>
      <c r="I52" s="20" t="s">
        <v>60</v>
      </c>
      <c r="J52" s="21">
        <f>D52</f>
        <v>4</v>
      </c>
    </row>
    <row r="53" spans="2:10" x14ac:dyDescent="0.3">
      <c r="B53" s="5" t="s">
        <v>61</v>
      </c>
      <c r="C53" s="3" t="s">
        <v>123</v>
      </c>
      <c r="D53" s="11">
        <v>5</v>
      </c>
      <c r="F53" s="12"/>
      <c r="I53" s="20" t="s">
        <v>61</v>
      </c>
      <c r="J53" s="21">
        <f>D53</f>
        <v>5</v>
      </c>
    </row>
    <row r="54" spans="2:10" x14ac:dyDescent="0.3">
      <c r="B54" s="5" t="s">
        <v>62</v>
      </c>
      <c r="C54" s="3" t="s">
        <v>124</v>
      </c>
      <c r="D54" s="11">
        <v>6</v>
      </c>
      <c r="F54" s="12"/>
      <c r="I54" s="20" t="s">
        <v>62</v>
      </c>
      <c r="J54" s="21">
        <f>6-D54</f>
        <v>0</v>
      </c>
    </row>
    <row r="55" spans="2:10" x14ac:dyDescent="0.3">
      <c r="B55" s="5" t="s">
        <v>63</v>
      </c>
      <c r="C55" s="3" t="s">
        <v>125</v>
      </c>
      <c r="D55" s="11">
        <v>0</v>
      </c>
      <c r="F55" s="12"/>
      <c r="I55" s="20" t="s">
        <v>63</v>
      </c>
      <c r="J55" s="21">
        <f>D55</f>
        <v>0</v>
      </c>
    </row>
    <row r="56" spans="2:10" x14ac:dyDescent="0.3">
      <c r="B56" s="5" t="s">
        <v>64</v>
      </c>
      <c r="C56" s="3" t="s">
        <v>126</v>
      </c>
      <c r="D56" s="11">
        <v>1</v>
      </c>
      <c r="F56" s="12"/>
      <c r="I56" s="20" t="s">
        <v>64</v>
      </c>
      <c r="J56" s="21">
        <f>D56</f>
        <v>1</v>
      </c>
    </row>
    <row r="57" spans="2:10" x14ac:dyDescent="0.3">
      <c r="B57" s="5" t="s">
        <v>65</v>
      </c>
      <c r="C57" s="3" t="s">
        <v>127</v>
      </c>
      <c r="D57" s="11">
        <v>2</v>
      </c>
      <c r="I57" s="20" t="s">
        <v>65</v>
      </c>
      <c r="J57" s="21">
        <f>6-D57</f>
        <v>4</v>
      </c>
    </row>
    <row r="58" spans="2:10" x14ac:dyDescent="0.3">
      <c r="B58" s="5" t="s">
        <v>66</v>
      </c>
      <c r="C58" s="3" t="s">
        <v>128</v>
      </c>
      <c r="D58" s="11">
        <v>3</v>
      </c>
      <c r="I58" s="20" t="s">
        <v>66</v>
      </c>
      <c r="J58" s="21">
        <f>6-D58</f>
        <v>3</v>
      </c>
    </row>
    <row r="59" spans="2:10" x14ac:dyDescent="0.3">
      <c r="B59" s="5" t="s">
        <v>67</v>
      </c>
      <c r="C59" s="3" t="s">
        <v>129</v>
      </c>
      <c r="D59" s="11">
        <v>4</v>
      </c>
      <c r="F59" s="12" t="s">
        <v>151</v>
      </c>
      <c r="I59" s="20" t="s">
        <v>67</v>
      </c>
      <c r="J59" s="21">
        <f>D59</f>
        <v>4</v>
      </c>
    </row>
    <row r="60" spans="2:10" x14ac:dyDescent="0.3">
      <c r="B60" s="5" t="s">
        <v>68</v>
      </c>
      <c r="C60" s="3" t="s">
        <v>130</v>
      </c>
      <c r="D60" s="11">
        <v>5</v>
      </c>
      <c r="F60" s="22" t="s">
        <v>152</v>
      </c>
      <c r="I60" s="20" t="s">
        <v>68</v>
      </c>
      <c r="J60" s="21">
        <f>D60</f>
        <v>5</v>
      </c>
    </row>
    <row r="61" spans="2:10" x14ac:dyDescent="0.3">
      <c r="B61" s="5" t="s">
        <v>69</v>
      </c>
      <c r="C61" s="3" t="s">
        <v>131</v>
      </c>
      <c r="D61" s="11">
        <v>6</v>
      </c>
      <c r="F61" s="22">
        <v>1</v>
      </c>
      <c r="I61" s="20" t="s">
        <v>69</v>
      </c>
      <c r="J61" s="21">
        <f>6-D61</f>
        <v>0</v>
      </c>
    </row>
    <row r="62" spans="2:10" x14ac:dyDescent="0.3">
      <c r="B62" s="5" t="s">
        <v>70</v>
      </c>
      <c r="C62" s="3" t="s">
        <v>132</v>
      </c>
      <c r="D62" s="11">
        <v>0</v>
      </c>
      <c r="F62" s="22">
        <v>2</v>
      </c>
      <c r="I62" s="20" t="s">
        <v>70</v>
      </c>
      <c r="J62" s="21">
        <f>6-D62</f>
        <v>6</v>
      </c>
    </row>
    <row r="63" spans="2:10" x14ac:dyDescent="0.3">
      <c r="B63" s="5" t="s">
        <v>72</v>
      </c>
      <c r="C63" s="3" t="s">
        <v>133</v>
      </c>
      <c r="D63" s="11">
        <v>1</v>
      </c>
      <c r="F63" s="22">
        <v>3</v>
      </c>
      <c r="I63" s="20" t="s">
        <v>72</v>
      </c>
      <c r="J63" s="21">
        <f>D63</f>
        <v>1</v>
      </c>
    </row>
    <row r="64" spans="2:10" x14ac:dyDescent="0.3">
      <c r="B64" s="5" t="s">
        <v>71</v>
      </c>
      <c r="C64" s="3" t="s">
        <v>134</v>
      </c>
      <c r="D64" s="11">
        <v>2</v>
      </c>
      <c r="F64" s="22">
        <v>4</v>
      </c>
      <c r="I64" s="20" t="s">
        <v>71</v>
      </c>
      <c r="J64" s="21">
        <f>6-D64</f>
        <v>4</v>
      </c>
    </row>
    <row r="65" spans="2:10" x14ac:dyDescent="0.3">
      <c r="B65" s="5" t="s">
        <v>73</v>
      </c>
      <c r="C65" s="3" t="s">
        <v>135</v>
      </c>
      <c r="D65" s="11">
        <v>3</v>
      </c>
      <c r="F65" s="22">
        <v>5</v>
      </c>
      <c r="I65" s="20" t="s">
        <v>73</v>
      </c>
      <c r="J65" s="21">
        <f>6-D65</f>
        <v>3</v>
      </c>
    </row>
    <row r="66" spans="2:10" x14ac:dyDescent="0.3">
      <c r="B66" s="5" t="s">
        <v>74</v>
      </c>
      <c r="C66" s="3" t="s">
        <v>136</v>
      </c>
      <c r="D66" s="11">
        <v>4</v>
      </c>
      <c r="F66" s="22" t="s">
        <v>153</v>
      </c>
      <c r="I66" s="20" t="s">
        <v>74</v>
      </c>
      <c r="J66" s="21">
        <f>D66</f>
        <v>4</v>
      </c>
    </row>
    <row r="67" spans="2:10" x14ac:dyDescent="0.3">
      <c r="B67" s="5" t="s">
        <v>75</v>
      </c>
      <c r="C67" s="3" t="s">
        <v>137</v>
      </c>
      <c r="D67" s="11">
        <v>5</v>
      </c>
      <c r="I67" s="20" t="s">
        <v>75</v>
      </c>
      <c r="J67" s="21">
        <f>D67</f>
        <v>5</v>
      </c>
    </row>
    <row r="68" spans="2:10" x14ac:dyDescent="0.3">
      <c r="B68" s="5" t="s">
        <v>76</v>
      </c>
      <c r="C68" s="3" t="s">
        <v>138</v>
      </c>
      <c r="D68" s="11">
        <v>6</v>
      </c>
      <c r="I68" s="20" t="s">
        <v>76</v>
      </c>
      <c r="J68" s="21">
        <f>D68</f>
        <v>6</v>
      </c>
    </row>
    <row r="69" spans="2:10" x14ac:dyDescent="0.3">
      <c r="B69" s="5" t="s">
        <v>77</v>
      </c>
      <c r="C69" s="3" t="s">
        <v>139</v>
      </c>
      <c r="D69" s="11">
        <v>0</v>
      </c>
      <c r="I69" s="20" t="s">
        <v>77</v>
      </c>
      <c r="J69" s="21">
        <f>D69</f>
        <v>0</v>
      </c>
    </row>
    <row r="70" spans="2:10" x14ac:dyDescent="0.3">
      <c r="B70" s="5" t="s">
        <v>78</v>
      </c>
      <c r="C70" s="3" t="s">
        <v>140</v>
      </c>
      <c r="D70" s="11">
        <v>1</v>
      </c>
      <c r="I70" s="20" t="s">
        <v>78</v>
      </c>
      <c r="J70" s="21">
        <f>D70</f>
        <v>1</v>
      </c>
    </row>
    <row r="71" spans="2:10" x14ac:dyDescent="0.3">
      <c r="B71" s="5" t="s">
        <v>79</v>
      </c>
      <c r="C71" s="3" t="s">
        <v>141</v>
      </c>
      <c r="D71" s="11">
        <v>2</v>
      </c>
      <c r="I71" s="20" t="s">
        <v>79</v>
      </c>
      <c r="J71" s="21">
        <f>6-D71</f>
        <v>4</v>
      </c>
    </row>
    <row r="72" spans="2:10" x14ac:dyDescent="0.3">
      <c r="B72" s="5" t="s">
        <v>80</v>
      </c>
      <c r="C72" s="3" t="s">
        <v>142</v>
      </c>
      <c r="D72" s="11">
        <v>3</v>
      </c>
      <c r="I72" s="20" t="s">
        <v>80</v>
      </c>
      <c r="J72" s="21">
        <f>6-D72</f>
        <v>3</v>
      </c>
    </row>
    <row r="73" spans="2:10" x14ac:dyDescent="0.3">
      <c r="B73" s="5" t="s">
        <v>81</v>
      </c>
      <c r="C73" s="3" t="s">
        <v>143</v>
      </c>
      <c r="D73" s="11">
        <v>4</v>
      </c>
      <c r="I73" s="20" t="s">
        <v>81</v>
      </c>
      <c r="J73" s="21">
        <f>D73</f>
        <v>4</v>
      </c>
    </row>
    <row r="74" spans="2:10" x14ac:dyDescent="0.3">
      <c r="B74" s="5" t="s">
        <v>82</v>
      </c>
      <c r="C74" s="3" t="s">
        <v>144</v>
      </c>
      <c r="D74" s="11">
        <v>5</v>
      </c>
      <c r="I74" s="20" t="s">
        <v>82</v>
      </c>
      <c r="J74" s="21">
        <f>D74</f>
        <v>5</v>
      </c>
    </row>
    <row r="75" spans="2:10" x14ac:dyDescent="0.3">
      <c r="B75" s="5" t="s">
        <v>83</v>
      </c>
      <c r="C75" s="3" t="s">
        <v>145</v>
      </c>
      <c r="D75" s="11">
        <v>6</v>
      </c>
      <c r="I75" s="20" t="s">
        <v>83</v>
      </c>
      <c r="J75" s="21">
        <f>6-D75</f>
        <v>0</v>
      </c>
    </row>
    <row r="76" spans="2:10" x14ac:dyDescent="0.3">
      <c r="B76" s="5" t="s">
        <v>84</v>
      </c>
      <c r="C76" s="3" t="s">
        <v>146</v>
      </c>
      <c r="D76" s="11">
        <v>0</v>
      </c>
      <c r="I76" s="20" t="s">
        <v>84</v>
      </c>
      <c r="J76" s="21">
        <f>6-D76</f>
        <v>6</v>
      </c>
    </row>
    <row r="77" spans="2:10" x14ac:dyDescent="0.3">
      <c r="B77" s="5" t="s">
        <v>85</v>
      </c>
      <c r="C77" s="3" t="s">
        <v>147</v>
      </c>
      <c r="D77" s="11">
        <v>1</v>
      </c>
      <c r="I77" s="20" t="s">
        <v>85</v>
      </c>
      <c r="J77" s="21">
        <f>6-D77</f>
        <v>5</v>
      </c>
    </row>
    <row r="78" spans="2:10" x14ac:dyDescent="0.3">
      <c r="B78" s="5" t="s">
        <v>86</v>
      </c>
      <c r="C78" s="3" t="s">
        <v>148</v>
      </c>
      <c r="D78" s="11">
        <v>2</v>
      </c>
      <c r="I78" s="20" t="s">
        <v>86</v>
      </c>
      <c r="J78" s="21">
        <f>D78</f>
        <v>2</v>
      </c>
    </row>
    <row r="79" spans="2:10" x14ac:dyDescent="0.3">
      <c r="B79" s="5" t="s">
        <v>87</v>
      </c>
      <c r="C79" s="3" t="s">
        <v>149</v>
      </c>
      <c r="D79" s="11">
        <v>3</v>
      </c>
      <c r="I79" s="20" t="s">
        <v>87</v>
      </c>
      <c r="J79" s="21">
        <f>6-D79</f>
        <v>3</v>
      </c>
    </row>
    <row r="81" spans="2:5" x14ac:dyDescent="0.3">
      <c r="C81" s="13" t="s">
        <v>155</v>
      </c>
      <c r="D81" s="7">
        <f>COUNTBLANK(D20:D79)</f>
        <v>0</v>
      </c>
      <c r="E81" s="3" t="s">
        <v>154</v>
      </c>
    </row>
    <row r="82" spans="2:5" x14ac:dyDescent="0.3">
      <c r="C82" s="13"/>
    </row>
    <row r="84" spans="2:5" x14ac:dyDescent="0.3">
      <c r="B84" s="16" t="s">
        <v>160</v>
      </c>
      <c r="C84" s="15"/>
    </row>
    <row r="85" spans="2:5" x14ac:dyDescent="0.3">
      <c r="B85" s="16" t="s">
        <v>161</v>
      </c>
      <c r="C85" s="15"/>
    </row>
    <row r="89" spans="2:5" x14ac:dyDescent="0.3">
      <c r="B89" s="5" t="s">
        <v>150</v>
      </c>
    </row>
  </sheetData>
  <sheetProtection algorithmName="SHA-512" hashValue="eBtI3JiuyJTgZTeJ2TH9S+lfKNlrdavxLreCxG4anXJTYFbNrO739At0nkb5btzSKPr4DcIgIlDzpGKlVaWomQ==" saltValue="lYEc7RSwS/VXTfyf8hjmhQ==" spinCount="100000" sheet="1" objects="1" scenarios="1" selectLockedCells="1"/>
  <dataValidations count="1">
    <dataValidation type="whole" allowBlank="1" showErrorMessage="1" errorTitle="Ongeldige Score" error="Vul aub een score in tussen 0 en 6." sqref="D20:D79" xr:uid="{00000000-0002-0000-0000-000000000000}">
      <formula1>0</formula1>
      <formula2>6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61"/>
  <sheetViews>
    <sheetView zoomScaleNormal="100" workbookViewId="0">
      <selection activeCell="D7" sqref="D7"/>
    </sheetView>
  </sheetViews>
  <sheetFormatPr defaultColWidth="9.109375" defaultRowHeight="14.4" x14ac:dyDescent="0.3"/>
  <cols>
    <col min="1" max="2" width="9.109375" style="3"/>
    <col min="3" max="3" width="18.33203125" style="3" customWidth="1"/>
    <col min="4" max="4" width="9.109375" style="3" customWidth="1"/>
    <col min="5" max="6" width="9.109375" style="3"/>
    <col min="7" max="10" width="21.109375" style="3" customWidth="1"/>
    <col min="11" max="16384" width="9.109375" style="3"/>
  </cols>
  <sheetData>
    <row r="1" spans="2:19" s="2" customFormat="1" x14ac:dyDescent="0.3">
      <c r="B1" s="1" t="s">
        <v>17</v>
      </c>
    </row>
    <row r="2" spans="2:19" s="5" customFormat="1" x14ac:dyDescent="0.3">
      <c r="B2" s="5" t="s">
        <v>22</v>
      </c>
      <c r="D2" s="5" t="s">
        <v>13</v>
      </c>
      <c r="E2" s="5" t="s">
        <v>23</v>
      </c>
      <c r="G2" s="5" t="s">
        <v>162</v>
      </c>
      <c r="H2" s="5" t="s">
        <v>189</v>
      </c>
      <c r="I2" s="5" t="s">
        <v>164</v>
      </c>
      <c r="J2" s="5" t="s">
        <v>163</v>
      </c>
    </row>
    <row r="3" spans="2:19" x14ac:dyDescent="0.3">
      <c r="B3" s="3" t="s">
        <v>0</v>
      </c>
      <c r="D3" s="3">
        <f>IF(Vragenlijst!D81=0,SUM(Vragenlijst!J20,Vragenlijst!J29,Vragenlijst!J33,Vragenlijst!J41,Vragenlijst!J45,Vragenlijst!J50,Vragenlijst!J54,Vragenlijst!J64,Vragenlijst!J72,Vragenlijst!J73),"Onvolledig")</f>
        <v>37</v>
      </c>
      <c r="E3" s="3" t="s">
        <v>18</v>
      </c>
      <c r="G3" s="3" t="str">
        <f>IF(D3&lt;=21,"Lager dan Gemiddeld",IF(D3&lt;=31,"Gemiddeld",IF(D3&lt;=60, "Hoger dan Gemiddeld","Onvolledig")))</f>
        <v>Hoger dan Gemiddeld</v>
      </c>
      <c r="H3" s="3" t="str">
        <f>IF(D3&lt;=32,"Lager dan Gemiddeld",IF(D3&lt;=42,"Gemiddeld",IF(D3&lt;=60, "Hoger dan Gemiddeld","Onvolledig")))</f>
        <v>Gemiddeld</v>
      </c>
      <c r="I3" s="3" t="str">
        <f>IF(D3&lt;=18,"Lager dan Gemiddeld",IF(D3&lt;=28,"Gemiddeld",IF(D3&lt;=60, "Hoger dan Gemiddeld","Onvolledig")))</f>
        <v>Hoger dan Gemiddeld</v>
      </c>
      <c r="J3" s="3" t="str">
        <f>IF(D3&lt;=21,"Lager dan Gemiddeld",IF(D3&lt;=30,"Gemiddeld",IF(D3&lt;=60, "Hoger dan Gemiddeld","Onvolledig")))</f>
        <v>Hoger dan Gemiddeld</v>
      </c>
      <c r="P3" s="18" t="str">
        <f>B6</f>
        <v>Hier en Nu</v>
      </c>
      <c r="Q3" s="18"/>
      <c r="R3" s="18"/>
      <c r="S3" s="18">
        <f>D6</f>
        <v>39</v>
      </c>
    </row>
    <row r="4" spans="2:19" x14ac:dyDescent="0.3">
      <c r="B4" s="3" t="s">
        <v>1</v>
      </c>
      <c r="D4" s="3">
        <f>IF(Vragenlijst!D81=0,SUM(Vragenlijst!J28,Vragenlijst!J47,Vragenlijst!J48,Vragenlijst!J49,Vragenlijst!J51,Vragenlijst!J58,Vragenlijst!J61,Vragenlijst!J71,Vragenlijst!J76,Vragenlijst!J77),"Onvolledig")</f>
        <v>33</v>
      </c>
      <c r="E4" s="3" t="s">
        <v>18</v>
      </c>
      <c r="G4" s="3" t="str">
        <f>IF(D4&lt;=12,"Lager dan Gemiddeld",IF(D4&lt;=22,"Gemiddeld",IF(D4&lt;=60, "Hoger dan Gemiddeld","Onvolledig")))</f>
        <v>Hoger dan Gemiddeld</v>
      </c>
      <c r="H4" s="3" t="str">
        <f>IF(D4&lt;=24,"Lager dan Gemiddeld",IF(D4&lt;=37,"Gemiddeld",IF(D4&lt;=60, "Hoger dan Gemiddeld","Onvolledig")))</f>
        <v>Gemiddeld</v>
      </c>
      <c r="I4" s="3" t="str">
        <f>IF(D4&lt;=13,"Lager dan Gemiddeld",IF(D4&lt;=23,"Gemiddeld",IF(D4&lt;=60, "Hoger dan Gemiddeld","Onvolledig")))</f>
        <v>Hoger dan Gemiddeld</v>
      </c>
      <c r="J4" s="3" t="str">
        <f>IF(D4&lt;=21,"Lager dan Gemiddeld",IF(D4&lt;=31,"Gemiddeld",IF(D4&lt;=60, "Hoger dan Gemiddeld","Onvolledig")))</f>
        <v>Hoger dan Gemiddeld</v>
      </c>
      <c r="P4" s="18" t="str">
        <f>B7</f>
        <v>Waarden</v>
      </c>
      <c r="Q4" s="18"/>
      <c r="R4" s="18"/>
      <c r="S4" s="18">
        <f>D7</f>
        <v>35</v>
      </c>
    </row>
    <row r="5" spans="2:19" x14ac:dyDescent="0.3">
      <c r="B5" s="3" t="s">
        <v>2</v>
      </c>
      <c r="D5" s="3">
        <f>IF(Vragenlijst!D81=0,SUM(Vragenlijst!J21,Vragenlijst!J22,Vragenlijst!J36,Vragenlijst!J38,Vragenlijst!J42,Vragenlijst!J43,Vragenlijst!J52,Vragenlijst!J65,Vragenlijst!J70,Vragenlijst!J75),"Onvolledig")</f>
        <v>32</v>
      </c>
      <c r="E5" s="3" t="s">
        <v>18</v>
      </c>
      <c r="G5" s="3" t="str">
        <f>IF(D5&lt;=24,"Lager dan Gemiddeld",IF(D5&lt;=32,"Gemiddeld",IF(D5&lt;=60, "Hoger dan Gemiddeld","Onvolledig")))</f>
        <v>Gemiddeld</v>
      </c>
      <c r="H5" s="3" t="str">
        <f>IF(D5&lt;=28,"Lager dan Gemiddeld",IF(D5&lt;=37,"Gemiddeld",IF(D5&lt;=60, "Hoger dan Gemiddeld","Onvolledig")))</f>
        <v>Gemiddeld</v>
      </c>
      <c r="I5" s="3" t="str">
        <f>IF(D5&lt;=21,"Lager dan Gemiddeld",IF(D5&lt;=29,"Gemiddeld",IF(D5&lt;=60, "Hoger dan Gemiddeld","Onvolledig")))</f>
        <v>Hoger dan Gemiddeld</v>
      </c>
      <c r="J5" s="3" t="str">
        <f>IF(D5&lt;=23,"Lager dan Gemiddeld",IF(D5&lt;=31,"Gemiddeld",IF(D5&lt;=60, "Hoger dan Gemiddeld","Onvolledig")))</f>
        <v>Hoger dan Gemiddeld</v>
      </c>
      <c r="P5" s="18" t="str">
        <f>B8</f>
        <v>Toegewijd Handelen</v>
      </c>
      <c r="Q5" s="18"/>
      <c r="R5" s="18"/>
      <c r="S5" s="18">
        <f>D8</f>
        <v>34</v>
      </c>
    </row>
    <row r="6" spans="2:19" x14ac:dyDescent="0.3">
      <c r="B6" s="3" t="s">
        <v>5</v>
      </c>
      <c r="D6" s="3">
        <f>IF(Vragenlijst!D81=0,SUM(Vragenlijst!J34,Vragenlijst!J35,Vragenlijst!J37,Vragenlijst!J39,Vragenlijst!J55,Vragenlijst!J57,Vragenlijst!J62,Vragenlijst!J63,Vragenlijst!J68,Vragenlijst!J79),"Onvolledig")</f>
        <v>39</v>
      </c>
      <c r="E6" s="3" t="s">
        <v>18</v>
      </c>
      <c r="G6" s="3" t="str">
        <f>IF(D6&lt;=26,"Lager dan Gemiddeld",IF(D6&lt;=36,"Gemiddeld",IF(D6&lt;=60, "Hoger dan Gemiddeld","Onvolledig")))</f>
        <v>Hoger dan Gemiddeld</v>
      </c>
      <c r="H6" s="3" t="str">
        <f>IF(D6&lt;=31,"Lager dan Gemiddeld",IF(D6&lt;=41,"Gemiddeld",IF(D6&lt;=60, "Hoger dan Gemiddeld","Onvolledig")))</f>
        <v>Gemiddeld</v>
      </c>
      <c r="I6" s="3" t="str">
        <f>IF(D6&lt;=22,"Lager dan Gemiddeld",IF(D6&lt;=31,"Gemiddeld",IF(D6&lt;=60, "Hoger dan Gemiddeld","Onvolledig")))</f>
        <v>Hoger dan Gemiddeld</v>
      </c>
      <c r="J6" s="3" t="str">
        <f>IF(D6&lt;=25,"Lager dan Gemiddeld",IF(D6&lt;=37,"Gemiddeld",IF(D6&lt;=60, "Hoger dan Gemiddeld","Onvolledig")))</f>
        <v>Hoger dan Gemiddeld</v>
      </c>
      <c r="P6" s="18" t="str">
        <f>B5</f>
        <v>Zelf als Context</v>
      </c>
      <c r="Q6" s="18"/>
      <c r="R6" s="18"/>
      <c r="S6" s="18">
        <f>D5</f>
        <v>32</v>
      </c>
    </row>
    <row r="7" spans="2:19" x14ac:dyDescent="0.3">
      <c r="B7" s="3" t="s">
        <v>3</v>
      </c>
      <c r="D7" s="3">
        <f>IF(Vragenlijst!D81=0,SUM(Vragenlijst!J25,Vragenlijst!J27,Vragenlijst!J40,Vragenlijst!J44,Vragenlijst!J46,Vragenlijst!J53,Vragenlijst!J56,Vragenlijst!J60,Vragenlijst!J69,Vragenlijst!J74),"Onvolledig")</f>
        <v>35</v>
      </c>
      <c r="E7" s="3" t="s">
        <v>18</v>
      </c>
      <c r="G7" s="3" t="str">
        <f>IF(D7&lt;=37,"Lager dan Gemiddeld",IF(D7&lt;=46,"Gemiddeld",IF(D7&lt;=60, "Hoger dan Gemiddeld","Onvolledig")))</f>
        <v>Lager dan Gemiddeld</v>
      </c>
      <c r="H7" s="3" t="str">
        <f>IF(D7&lt;=44,"Lager dan Gemiddeld",IF(D7&lt;=51,"Gemiddeld",IF(D7&lt;=60, "Hoger dan Gemiddeld","Onvolledig")))</f>
        <v>Lager dan Gemiddeld</v>
      </c>
      <c r="I7" s="3" t="str">
        <f>IF(D7&lt;=32,"Lager dan Gemiddeld",IF(D7&lt;=43,"Gemiddeld",IF(D7&lt;=60, "Hoger dan Gemiddeld","Onvolledig")))</f>
        <v>Gemiddeld</v>
      </c>
      <c r="J7" s="3" t="str">
        <f>IF(D7&lt;=39,"Lager dan Gemiddeld",IF(D7&lt;=47,"Gemiddeld",IF(D7&lt;=60, "Hoger dan Gemiddeld","Onvolledig")))</f>
        <v>Lager dan Gemiddeld</v>
      </c>
      <c r="P7" s="18" t="str">
        <f>B4</f>
        <v>Defusie</v>
      </c>
      <c r="Q7" s="18"/>
      <c r="R7" s="18"/>
      <c r="S7" s="18">
        <f>D4</f>
        <v>33</v>
      </c>
    </row>
    <row r="8" spans="2:19" x14ac:dyDescent="0.3">
      <c r="B8" s="3" t="s">
        <v>4</v>
      </c>
      <c r="D8" s="3">
        <f>IF(Vragenlijst!D81=0,SUM(Vragenlijst!J23,Vragenlijst!J24,Vragenlijst!J26,Vragenlijst!J30,Vragenlijst!J31,Vragenlijst!J32,Vragenlijst!J59,Vragenlijst!J66,Vragenlijst!J67,Vragenlijst!J78),"Onvolledig")</f>
        <v>34</v>
      </c>
      <c r="E8" s="3" t="s">
        <v>18</v>
      </c>
      <c r="G8" s="3" t="str">
        <f>IF(D8&lt;=33,"Lager dan Gemiddeld",IF(D8&lt;=43,"Gemiddeld",IF(D8&lt;=60, "Hoger dan Gemiddeld","Onvolledig")))</f>
        <v>Gemiddeld</v>
      </c>
      <c r="H8" s="3" t="str">
        <f>IF(D8&lt;=38,"Lager dan Gemiddeld",IF(D8&lt;=46,"Gemiddeld",IF(D8&lt;=60, "Hoger dan Gemiddeld","Onvolledig")))</f>
        <v>Lager dan Gemiddeld</v>
      </c>
      <c r="I8" s="3" t="str">
        <f>IF(D8&lt;=26,"Lager dan Gemiddeld",IF(D8&lt;=38,"Gemiddeld",IF(D8&lt;=60, "Hoger dan Gemiddeld","Onvolledig")))</f>
        <v>Gemiddeld</v>
      </c>
      <c r="J8" s="3" t="str">
        <f>IF(D8&lt;=32,"Lager dan Gemiddeld",IF(D8&lt;=42,"Gemiddeld",IF(D8&lt;=60, "Hoger dan Gemiddeld","Onvolledig")))</f>
        <v>Gemiddeld</v>
      </c>
      <c r="P8" s="18" t="str">
        <f>B3</f>
        <v>Acceptatie</v>
      </c>
      <c r="Q8" s="18"/>
      <c r="R8" s="18"/>
      <c r="S8" s="18">
        <f>D3</f>
        <v>37</v>
      </c>
    </row>
    <row r="9" spans="2:19" x14ac:dyDescent="0.3">
      <c r="B9" s="3" t="s">
        <v>6</v>
      </c>
      <c r="D9" s="3">
        <f>IF(Vragenlijst!D81=0,SUM(Vragenlijst!J20:J79),"Onvolledig")</f>
        <v>210</v>
      </c>
      <c r="E9" s="3" t="s">
        <v>19</v>
      </c>
      <c r="G9" s="3" t="str">
        <f>IF(D9&lt;=161,"Lager dan Gemiddeld",IF(D9&lt;=201,"Gemiddeld",IF(D9&lt;=360, "Hoger dan Gemiddeld","Onvolledig")))</f>
        <v>Hoger dan Gemiddeld</v>
      </c>
      <c r="H9" s="3" t="str">
        <f>IF(D9&lt;=201,"Lager dan Gemiddeld",IF(D9&lt;=249,"Gemiddeld",IF(D9&lt;=360, "Hoger dan Gemiddeld","Onvolledig")))</f>
        <v>Gemiddeld</v>
      </c>
      <c r="I9" s="3" t="str">
        <f>IF(D9&lt;=141,"Lager dan Gemiddeld",IF(D9&lt;=183,"Gemiddeld",IF(D9&lt;=360, "Hoger dan Gemiddeld","Onvolledig")))</f>
        <v>Hoger dan Gemiddeld</v>
      </c>
      <c r="J9" s="3" t="str">
        <f>IF(D9&lt;=161,"Lager dan Gemiddeld",IF(D9&lt;=200,"Gemiddeld",IF(D9&lt;=360, "Hoger dan Gemiddeld","Onvolledig")))</f>
        <v>Hoger dan Gemiddeld</v>
      </c>
    </row>
    <row r="11" spans="2:19" s="2" customFormat="1" x14ac:dyDescent="0.3">
      <c r="B11" s="1" t="s">
        <v>21</v>
      </c>
    </row>
    <row r="34" spans="2:2" s="2" customFormat="1" x14ac:dyDescent="0.3">
      <c r="B34" s="1" t="s">
        <v>165</v>
      </c>
    </row>
    <row r="36" spans="2:2" x14ac:dyDescent="0.3">
      <c r="B36" s="17" t="s">
        <v>166</v>
      </c>
    </row>
    <row r="37" spans="2:2" x14ac:dyDescent="0.3">
      <c r="B37" s="3" t="s">
        <v>167</v>
      </c>
    </row>
    <row r="38" spans="2:2" x14ac:dyDescent="0.3">
      <c r="B38" s="3" t="s">
        <v>168</v>
      </c>
    </row>
    <row r="39" spans="2:2" x14ac:dyDescent="0.3">
      <c r="B39" s="3" t="s">
        <v>169</v>
      </c>
    </row>
    <row r="40" spans="2:2" x14ac:dyDescent="0.3">
      <c r="B40" s="3" t="s">
        <v>170</v>
      </c>
    </row>
    <row r="41" spans="2:2" x14ac:dyDescent="0.3">
      <c r="B41" s="3" t="s">
        <v>171</v>
      </c>
    </row>
    <row r="43" spans="2:2" x14ac:dyDescent="0.3">
      <c r="B43" s="17" t="s">
        <v>172</v>
      </c>
    </row>
    <row r="44" spans="2:2" x14ac:dyDescent="0.3">
      <c r="B44" s="3" t="s">
        <v>175</v>
      </c>
    </row>
    <row r="45" spans="2:2" x14ac:dyDescent="0.3">
      <c r="B45" s="3" t="s">
        <v>176</v>
      </c>
    </row>
    <row r="46" spans="2:2" x14ac:dyDescent="0.3">
      <c r="B46" s="3" t="s">
        <v>177</v>
      </c>
    </row>
    <row r="47" spans="2:2" x14ac:dyDescent="0.3">
      <c r="B47" s="3" t="s">
        <v>178</v>
      </c>
    </row>
    <row r="49" spans="2:2" x14ac:dyDescent="0.3">
      <c r="B49" s="17" t="s">
        <v>173</v>
      </c>
    </row>
    <row r="50" spans="2:2" x14ac:dyDescent="0.3">
      <c r="B50" s="3" t="s">
        <v>188</v>
      </c>
    </row>
    <row r="51" spans="2:2" x14ac:dyDescent="0.3">
      <c r="B51" s="3" t="s">
        <v>187</v>
      </c>
    </row>
    <row r="52" spans="2:2" x14ac:dyDescent="0.3">
      <c r="B52" s="3" t="s">
        <v>186</v>
      </c>
    </row>
    <row r="53" spans="2:2" x14ac:dyDescent="0.3">
      <c r="B53" s="3" t="s">
        <v>185</v>
      </c>
    </row>
    <row r="54" spans="2:2" x14ac:dyDescent="0.3">
      <c r="B54" s="3" t="s">
        <v>184</v>
      </c>
    </row>
    <row r="56" spans="2:2" x14ac:dyDescent="0.3">
      <c r="B56" s="17" t="s">
        <v>174</v>
      </c>
    </row>
    <row r="57" spans="2:2" x14ac:dyDescent="0.3">
      <c r="B57" s="3" t="s">
        <v>183</v>
      </c>
    </row>
    <row r="58" spans="2:2" x14ac:dyDescent="0.3">
      <c r="B58" s="3" t="s">
        <v>182</v>
      </c>
    </row>
    <row r="59" spans="2:2" x14ac:dyDescent="0.3">
      <c r="B59" s="3" t="s">
        <v>181</v>
      </c>
    </row>
    <row r="60" spans="2:2" x14ac:dyDescent="0.3">
      <c r="B60" s="3" t="s">
        <v>180</v>
      </c>
    </row>
    <row r="61" spans="2:2" x14ac:dyDescent="0.3">
      <c r="B61" s="3" t="s">
        <v>179</v>
      </c>
    </row>
  </sheetData>
  <sheetProtection algorithmName="SHA-512" hashValue="RDF581LGzYrrvkkLOdU7NGwyvdUrr1wPMRno4ZwrX/Oa+KFWpIXxKuUZAkt8xolNAsNtaLzTWsdl8sQXW2KipA==" saltValue="pSTt7uAVnO4vWTlYNlsiIg==" spinCount="100000" sheet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11"/>
  <sheetViews>
    <sheetView zoomScaleNormal="100" workbookViewId="0">
      <selection activeCell="D3" sqref="D3"/>
    </sheetView>
  </sheetViews>
  <sheetFormatPr defaultColWidth="9.109375" defaultRowHeight="14.4" x14ac:dyDescent="0.3"/>
  <cols>
    <col min="1" max="2" width="9.109375" style="3"/>
    <col min="3" max="3" width="18.33203125" style="3" customWidth="1"/>
    <col min="4" max="6" width="9.109375" style="3"/>
    <col min="7" max="10" width="21.109375" style="3" customWidth="1"/>
    <col min="11" max="16384" width="9.109375" style="3"/>
  </cols>
  <sheetData>
    <row r="1" spans="2:19" s="2" customFormat="1" x14ac:dyDescent="0.3">
      <c r="B1" s="1" t="s">
        <v>17</v>
      </c>
    </row>
    <row r="2" spans="2:19" s="5" customFormat="1" x14ac:dyDescent="0.3">
      <c r="B2" s="5" t="s">
        <v>22</v>
      </c>
      <c r="D2" s="5" t="s">
        <v>88</v>
      </c>
      <c r="E2" s="5" t="s">
        <v>23</v>
      </c>
      <c r="G2" s="5" t="s">
        <v>162</v>
      </c>
      <c r="H2" s="5" t="s">
        <v>189</v>
      </c>
      <c r="I2" s="5" t="s">
        <v>164</v>
      </c>
      <c r="J2" s="5" t="s">
        <v>163</v>
      </c>
      <c r="P2" s="14"/>
      <c r="Q2" s="14"/>
      <c r="R2" s="14"/>
      <c r="S2" s="14"/>
    </row>
    <row r="3" spans="2:19" x14ac:dyDescent="0.3">
      <c r="B3" s="3" t="s">
        <v>0</v>
      </c>
      <c r="D3" s="11">
        <v>10</v>
      </c>
      <c r="E3" s="3" t="s">
        <v>18</v>
      </c>
      <c r="G3" s="3" t="str">
        <f>IF(D3&lt;=21,"Lager dan Gemiddeld",IF(D3&lt;=31,"Gemiddeld",IF(D3&lt;=60, "Hoger dan Gemiddeld","Onvolledig")))</f>
        <v>Lager dan Gemiddeld</v>
      </c>
      <c r="H3" s="3" t="str">
        <f>IF(D3&lt;=32,"Lager dan Gemiddeld",IF(D3&lt;=42,"Gemiddeld",IF(D3&lt;=60, "Hoger dan Gemiddeld","Onvolledig")))</f>
        <v>Lager dan Gemiddeld</v>
      </c>
      <c r="I3" s="3" t="str">
        <f>IF(D3&lt;=18,"Lager dan Gemiddeld",IF(D3&lt;=28,"Gemiddeld",IF(D3&lt;=60, "Hoger dan Gemiddeld","Onvolledig")))</f>
        <v>Lager dan Gemiddeld</v>
      </c>
      <c r="J3" s="3" t="str">
        <f>IF(D3&lt;=21,"Lager dan Gemiddeld",IF(D3&lt;=30,"Gemiddeld",IF(D3&lt;=60, "Hoger dan Gemiddeld","Onvolledig")))</f>
        <v>Lager dan Gemiddeld</v>
      </c>
      <c r="P3" s="20" t="str">
        <f>B6</f>
        <v>Hier en Nu</v>
      </c>
      <c r="Q3" s="20"/>
      <c r="R3" s="20"/>
      <c r="S3" s="20">
        <f>D6</f>
        <v>40</v>
      </c>
    </row>
    <row r="4" spans="2:19" x14ac:dyDescent="0.3">
      <c r="B4" s="3" t="s">
        <v>1</v>
      </c>
      <c r="D4" s="11">
        <v>20</v>
      </c>
      <c r="E4" s="3" t="s">
        <v>18</v>
      </c>
      <c r="G4" s="3" t="str">
        <f>IF(D4&lt;=12,"Lager dan Gemiddeld",IF(D4&lt;=22,"Gemiddeld",IF(D4&lt;=60, "Hoger dan Gemiddeld","Onvolledig")))</f>
        <v>Gemiddeld</v>
      </c>
      <c r="H4" s="3" t="str">
        <f>IF(D4&lt;=24,"Lager dan Gemiddeld",IF(D4&lt;=37,"Gemiddeld",IF(D4&lt;=60, "Hoger dan Gemiddeld","Onvolledig")))</f>
        <v>Lager dan Gemiddeld</v>
      </c>
      <c r="I4" s="3" t="str">
        <f>IF(D4&lt;=13,"Lager dan Gemiddeld",IF(D4&lt;=23,"Gemiddeld",IF(D4&lt;=60, "Hoger dan Gemiddeld","Onvolledig")))</f>
        <v>Gemiddeld</v>
      </c>
      <c r="J4" s="3" t="str">
        <f>IF(D4&lt;=21,"Lager dan Gemiddeld",IF(D4&lt;=31,"Gemiddeld",IF(D4&lt;=60, "Hoger dan Gemiddeld","Onvolledig")))</f>
        <v>Lager dan Gemiddeld</v>
      </c>
      <c r="P4" s="20" t="str">
        <f>B7</f>
        <v>Waarden</v>
      </c>
      <c r="Q4" s="20"/>
      <c r="R4" s="20"/>
      <c r="S4" s="20">
        <f>D7</f>
        <v>50</v>
      </c>
    </row>
    <row r="5" spans="2:19" x14ac:dyDescent="0.3">
      <c r="B5" s="3" t="s">
        <v>2</v>
      </c>
      <c r="D5" s="11">
        <v>30</v>
      </c>
      <c r="E5" s="3" t="s">
        <v>18</v>
      </c>
      <c r="G5" s="3" t="str">
        <f>IF(D5&lt;=24,"Lager dan Gemiddeld",IF(D5&lt;=32,"Gemiddeld",IF(D5&lt;=60, "Hoger dan Gemiddeld","Onvolledig")))</f>
        <v>Gemiddeld</v>
      </c>
      <c r="H5" s="3" t="str">
        <f>IF(D5&lt;=28,"Lager dan Gemiddeld",IF(D5&lt;=37,"Gemiddeld",IF(D5&lt;=60, "Hoger dan Gemiddeld","Onvolledig")))</f>
        <v>Gemiddeld</v>
      </c>
      <c r="I5" s="3" t="str">
        <f>IF(D5&lt;=21,"Lager dan Gemiddeld",IF(D5&lt;=29,"Gemiddeld",IF(D5&lt;=60, "Hoger dan Gemiddeld","Onvolledig")))</f>
        <v>Hoger dan Gemiddeld</v>
      </c>
      <c r="J5" s="3" t="str">
        <f>IF(D5&lt;=23,"Lager dan Gemiddeld",IF(D5&lt;=31,"Gemiddeld",IF(D5&lt;=60, "Hoger dan Gemiddeld","Onvolledig")))</f>
        <v>Gemiddeld</v>
      </c>
      <c r="P5" s="20" t="str">
        <f>B8</f>
        <v>Toegewijd Handelen</v>
      </c>
      <c r="Q5" s="20"/>
      <c r="R5" s="20"/>
      <c r="S5" s="20">
        <f>D8</f>
        <v>60</v>
      </c>
    </row>
    <row r="6" spans="2:19" x14ac:dyDescent="0.3">
      <c r="B6" s="3" t="s">
        <v>5</v>
      </c>
      <c r="D6" s="11">
        <v>40</v>
      </c>
      <c r="E6" s="3" t="s">
        <v>18</v>
      </c>
      <c r="G6" s="3" t="str">
        <f>IF(D6&lt;=26,"Lager dan Gemiddeld",IF(D6&lt;=36,"Gemiddeld",IF(D6&lt;=60, "Hoger dan Gemiddeld","Onvolledig")))</f>
        <v>Hoger dan Gemiddeld</v>
      </c>
      <c r="H6" s="3" t="str">
        <f>IF(D6&lt;=31,"Lager dan Gemiddeld",IF(D6&lt;=41,"Gemiddeld",IF(D6&lt;=60, "Hoger dan Gemiddeld","Onvolledig")))</f>
        <v>Gemiddeld</v>
      </c>
      <c r="I6" s="3" t="str">
        <f>IF(D6&lt;=22,"Lager dan Gemiddeld",IF(D6&lt;=31,"Gemiddeld",IF(D6&lt;=60, "Hoger dan Gemiddeld","Onvolledig")))</f>
        <v>Hoger dan Gemiddeld</v>
      </c>
      <c r="J6" s="3" t="str">
        <f>IF(D6&lt;=25,"Lager dan Gemiddeld",IF(D6&lt;=37,"Gemiddeld",IF(D6&lt;=60, "Hoger dan Gemiddeld","Onvolledig")))</f>
        <v>Hoger dan Gemiddeld</v>
      </c>
      <c r="P6" s="20" t="str">
        <f>B5</f>
        <v>Zelf als Context</v>
      </c>
      <c r="Q6" s="20"/>
      <c r="R6" s="20"/>
      <c r="S6" s="20">
        <f>D5</f>
        <v>30</v>
      </c>
    </row>
    <row r="7" spans="2:19" x14ac:dyDescent="0.3">
      <c r="B7" s="3" t="s">
        <v>3</v>
      </c>
      <c r="D7" s="11">
        <v>50</v>
      </c>
      <c r="E7" s="3" t="s">
        <v>18</v>
      </c>
      <c r="G7" s="3" t="str">
        <f>IF(D7&lt;=37,"Lager dan Gemiddeld",IF(D7&lt;=46,"Gemiddeld",IF(D7&lt;=60, "Hoger dan Gemiddeld","Onvolledig")))</f>
        <v>Hoger dan Gemiddeld</v>
      </c>
      <c r="H7" s="3" t="str">
        <f>IF(D7&lt;=44,"Lager dan Gemiddeld",IF(D7&lt;=51,"Gemiddeld",IF(D7&lt;=60, "Hoger dan Gemiddeld","Onvolledig")))</f>
        <v>Gemiddeld</v>
      </c>
      <c r="I7" s="3" t="str">
        <f>IF(D7&lt;=32,"Lager dan Gemiddeld",IF(D7&lt;=43,"Gemiddeld",IF(D7&lt;=60, "Hoger dan Gemiddeld","Onvolledig")))</f>
        <v>Hoger dan Gemiddeld</v>
      </c>
      <c r="J7" s="3" t="str">
        <f>IF(D7&lt;=39,"Lager dan Gemiddeld",IF(D7&lt;=47,"Gemiddeld",IF(D7&lt;=60, "Hoger dan Gemiddeld","Onvolledig")))</f>
        <v>Hoger dan Gemiddeld</v>
      </c>
      <c r="P7" s="20" t="str">
        <f>B4</f>
        <v>Defusie</v>
      </c>
      <c r="Q7" s="20"/>
      <c r="R7" s="20"/>
      <c r="S7" s="20">
        <f>D4</f>
        <v>20</v>
      </c>
    </row>
    <row r="8" spans="2:19" x14ac:dyDescent="0.3">
      <c r="B8" s="3" t="s">
        <v>4</v>
      </c>
      <c r="D8" s="11">
        <v>60</v>
      </c>
      <c r="E8" s="3" t="s">
        <v>18</v>
      </c>
      <c r="G8" s="3" t="str">
        <f>IF(D8&lt;=33,"Lager dan Gemiddeld",IF(D8&lt;=43,"Gemiddeld",IF(D8&lt;=60, "Hoger dan Gemiddeld","Onvolledig")))</f>
        <v>Hoger dan Gemiddeld</v>
      </c>
      <c r="H8" s="3" t="str">
        <f>IF(D8&lt;=38,"Lager dan Gemiddeld",IF(D8&lt;=46,"Gemiddeld",IF(D8&lt;=60, "Hoger dan Gemiddeld","Onvolledig")))</f>
        <v>Hoger dan Gemiddeld</v>
      </c>
      <c r="I8" s="3" t="str">
        <f>IF(D8&lt;=26,"Lager dan Gemiddeld",IF(D8&lt;=38,"Gemiddeld",IF(D8&lt;=60, "Hoger dan Gemiddeld","Onvolledig")))</f>
        <v>Hoger dan Gemiddeld</v>
      </c>
      <c r="J8" s="3" t="str">
        <f>IF(D8&lt;=32,"Lager dan Gemiddeld",IF(D8&lt;=42,"Gemiddeld",IF(D8&lt;=60, "Hoger dan Gemiddeld","Onvolledig")))</f>
        <v>Hoger dan Gemiddeld</v>
      </c>
      <c r="P8" s="20" t="str">
        <f>B3</f>
        <v>Acceptatie</v>
      </c>
      <c r="Q8" s="20"/>
      <c r="R8" s="20"/>
      <c r="S8" s="20">
        <f>D3</f>
        <v>10</v>
      </c>
    </row>
    <row r="9" spans="2:19" x14ac:dyDescent="0.3">
      <c r="B9" s="5" t="s">
        <v>190</v>
      </c>
    </row>
    <row r="11" spans="2:19" s="2" customFormat="1" x14ac:dyDescent="0.3">
      <c r="B11" s="1" t="s">
        <v>21</v>
      </c>
    </row>
  </sheetData>
  <sheetProtection algorithmName="SHA-512" hashValue="CoGiqFRnXWh9Z/iTW+hVzOs0Mk4XBd3THTecwCGTlDxvrlb7h3MbrJhNsYg+MNw5Zxa2sMGvJMDS49HsBOuGyw==" saltValue="1bNsz+myncT3UNYHAZZ9lw==" spinCount="100000" sheet="1" selectLockedCells="1"/>
  <dataValidations count="1">
    <dataValidation type="whole" allowBlank="1" showErrorMessage="1" errorTitle="Ongeldige Score" error="Vul aub een score in tussen 0 en 60." sqref="D3:D8" xr:uid="{00000000-0002-0000-0200-000000000000}">
      <formula1>0</formula1>
      <formula2>60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17"/>
  <sheetViews>
    <sheetView zoomScaleNormal="100" workbookViewId="0">
      <selection activeCell="D12" sqref="D12:D17"/>
    </sheetView>
  </sheetViews>
  <sheetFormatPr defaultColWidth="9.109375" defaultRowHeight="14.4" x14ac:dyDescent="0.3"/>
  <cols>
    <col min="1" max="2" width="9.109375" style="3"/>
    <col min="3" max="3" width="18.109375" style="3" customWidth="1"/>
    <col min="4" max="16384" width="9.109375" style="3"/>
  </cols>
  <sheetData>
    <row r="1" spans="2:19" s="6" customFormat="1" x14ac:dyDescent="0.3">
      <c r="B1" s="6" t="s">
        <v>26</v>
      </c>
    </row>
    <row r="2" spans="2:19" s="4" customFormat="1" x14ac:dyDescent="0.3">
      <c r="B2" s="5" t="s">
        <v>22</v>
      </c>
      <c r="C2" s="5"/>
      <c r="D2" s="5" t="s">
        <v>88</v>
      </c>
      <c r="E2" s="5" t="s">
        <v>23</v>
      </c>
      <c r="G2" s="5" t="s">
        <v>89</v>
      </c>
    </row>
    <row r="3" spans="2:19" x14ac:dyDescent="0.3">
      <c r="B3" s="3" t="s">
        <v>0</v>
      </c>
      <c r="D3" s="11">
        <v>10</v>
      </c>
      <c r="E3" s="3" t="s">
        <v>18</v>
      </c>
      <c r="P3" s="21" t="str">
        <f>B6</f>
        <v>Hier en Nu</v>
      </c>
      <c r="Q3" s="21"/>
      <c r="R3" s="21"/>
      <c r="S3" s="21">
        <f>D6</f>
        <v>40</v>
      </c>
    </row>
    <row r="4" spans="2:19" x14ac:dyDescent="0.3">
      <c r="B4" s="3" t="s">
        <v>1</v>
      </c>
      <c r="D4" s="11">
        <v>20</v>
      </c>
      <c r="E4" s="3" t="s">
        <v>18</v>
      </c>
      <c r="P4" s="21" t="str">
        <f>B7</f>
        <v>Waarden</v>
      </c>
      <c r="Q4" s="21"/>
      <c r="R4" s="21"/>
      <c r="S4" s="21">
        <f>D7</f>
        <v>50</v>
      </c>
    </row>
    <row r="5" spans="2:19" x14ac:dyDescent="0.3">
      <c r="B5" s="3" t="s">
        <v>2</v>
      </c>
      <c r="D5" s="11">
        <v>30</v>
      </c>
      <c r="E5" s="3" t="s">
        <v>18</v>
      </c>
      <c r="P5" s="21" t="str">
        <f>B8</f>
        <v>Toegewijd Handelen</v>
      </c>
      <c r="Q5" s="21"/>
      <c r="R5" s="21"/>
      <c r="S5" s="21">
        <f>D8</f>
        <v>60</v>
      </c>
    </row>
    <row r="6" spans="2:19" x14ac:dyDescent="0.3">
      <c r="B6" s="3" t="s">
        <v>5</v>
      </c>
      <c r="D6" s="11">
        <v>40</v>
      </c>
      <c r="E6" s="3" t="s">
        <v>18</v>
      </c>
      <c r="P6" s="21" t="str">
        <f>B5</f>
        <v>Zelf als Context</v>
      </c>
      <c r="Q6" s="21"/>
      <c r="R6" s="21"/>
      <c r="S6" s="21">
        <f>D5</f>
        <v>30</v>
      </c>
    </row>
    <row r="7" spans="2:19" x14ac:dyDescent="0.3">
      <c r="B7" s="3" t="s">
        <v>3</v>
      </c>
      <c r="D7" s="11">
        <v>50</v>
      </c>
      <c r="E7" s="3" t="s">
        <v>18</v>
      </c>
      <c r="P7" s="21" t="str">
        <f>B4</f>
        <v>Defusie</v>
      </c>
      <c r="Q7" s="21"/>
      <c r="R7" s="21"/>
      <c r="S7" s="21">
        <f>D4</f>
        <v>20</v>
      </c>
    </row>
    <row r="8" spans="2:19" x14ac:dyDescent="0.3">
      <c r="B8" s="3" t="s">
        <v>4</v>
      </c>
      <c r="D8" s="11">
        <v>60</v>
      </c>
      <c r="E8" s="3" t="s">
        <v>18</v>
      </c>
      <c r="P8" s="21" t="str">
        <f>B3</f>
        <v>Acceptatie</v>
      </c>
      <c r="Q8" s="21"/>
      <c r="R8" s="21"/>
      <c r="S8" s="21">
        <f>D3</f>
        <v>10</v>
      </c>
    </row>
    <row r="10" spans="2:19" s="6" customFormat="1" x14ac:dyDescent="0.3">
      <c r="B10" s="6" t="s">
        <v>27</v>
      </c>
    </row>
    <row r="11" spans="2:19" s="4" customFormat="1" x14ac:dyDescent="0.3">
      <c r="B11" s="5" t="s">
        <v>22</v>
      </c>
      <c r="C11" s="5"/>
      <c r="D11" s="5" t="s">
        <v>88</v>
      </c>
      <c r="E11" s="5" t="s">
        <v>23</v>
      </c>
      <c r="G11" s="8" t="s">
        <v>89</v>
      </c>
    </row>
    <row r="12" spans="2:19" x14ac:dyDescent="0.3">
      <c r="B12" s="3" t="s">
        <v>0</v>
      </c>
      <c r="D12" s="11">
        <v>20</v>
      </c>
      <c r="E12" s="3" t="s">
        <v>18</v>
      </c>
      <c r="P12" s="21" t="str">
        <f>B15</f>
        <v>Hier en Nu</v>
      </c>
      <c r="Q12" s="21"/>
      <c r="R12" s="21"/>
      <c r="S12" s="21">
        <f>D15</f>
        <v>50</v>
      </c>
    </row>
    <row r="13" spans="2:19" x14ac:dyDescent="0.3">
      <c r="B13" s="3" t="s">
        <v>1</v>
      </c>
      <c r="D13" s="11">
        <v>30</v>
      </c>
      <c r="E13" s="3" t="s">
        <v>18</v>
      </c>
      <c r="P13" s="21" t="str">
        <f>B16</f>
        <v>Waarden</v>
      </c>
      <c r="Q13" s="21"/>
      <c r="R13" s="21"/>
      <c r="S13" s="21">
        <f>D16</f>
        <v>60</v>
      </c>
    </row>
    <row r="14" spans="2:19" x14ac:dyDescent="0.3">
      <c r="B14" s="3" t="s">
        <v>2</v>
      </c>
      <c r="D14" s="11">
        <v>40</v>
      </c>
      <c r="E14" s="3" t="s">
        <v>18</v>
      </c>
      <c r="P14" s="21" t="str">
        <f>B17</f>
        <v>Toegewijd Handelen</v>
      </c>
      <c r="Q14" s="21"/>
      <c r="R14" s="21"/>
      <c r="S14" s="21">
        <f>D17</f>
        <v>0</v>
      </c>
    </row>
    <row r="15" spans="2:19" x14ac:dyDescent="0.3">
      <c r="B15" s="3" t="s">
        <v>5</v>
      </c>
      <c r="D15" s="11">
        <v>50</v>
      </c>
      <c r="E15" s="3" t="s">
        <v>18</v>
      </c>
      <c r="P15" s="21" t="str">
        <f>B14</f>
        <v>Zelf als Context</v>
      </c>
      <c r="Q15" s="21"/>
      <c r="R15" s="21"/>
      <c r="S15" s="21">
        <f>D14</f>
        <v>40</v>
      </c>
    </row>
    <row r="16" spans="2:19" x14ac:dyDescent="0.3">
      <c r="B16" s="3" t="s">
        <v>3</v>
      </c>
      <c r="D16" s="11">
        <v>60</v>
      </c>
      <c r="E16" s="3" t="s">
        <v>18</v>
      </c>
      <c r="P16" s="21" t="str">
        <f>B13</f>
        <v>Defusie</v>
      </c>
      <c r="Q16" s="21"/>
      <c r="R16" s="21"/>
      <c r="S16" s="21">
        <f>D13</f>
        <v>30</v>
      </c>
    </row>
    <row r="17" spans="2:19" x14ac:dyDescent="0.3">
      <c r="B17" s="3" t="s">
        <v>4</v>
      </c>
      <c r="D17" s="11">
        <v>0</v>
      </c>
      <c r="E17" s="3" t="s">
        <v>18</v>
      </c>
      <c r="P17" s="21" t="str">
        <f>B12</f>
        <v>Acceptatie</v>
      </c>
      <c r="Q17" s="21"/>
      <c r="R17" s="21"/>
      <c r="S17" s="21">
        <f>D12</f>
        <v>20</v>
      </c>
    </row>
  </sheetData>
  <sheetProtection algorithmName="SHA-512" hashValue="Li3c9/w2lIhzuZ6NT+iJAVnAMD5fvn+sHx9T6pTco9/DH/XmU4jmGUi+1GqxxL1DX2ciSEceTXvivF2YKVrpdw==" saltValue="n5OBoRac87ty5eJFCrkOxg==" spinCount="100000" sheet="1" selectLockedCells="1"/>
  <dataValidations count="1">
    <dataValidation type="whole" allowBlank="1" showErrorMessage="1" errorTitle="Ongeldige Score" error="Vul aub een score in tussen 0 en 60." sqref="D12:D17 D3:D8" xr:uid="{00000000-0002-0000-0300-000000000000}">
      <formula1>0</formula1>
      <formula2>60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Vragenlijst</vt:lpstr>
      <vt:lpstr>Resultaat &amp; Profiel</vt:lpstr>
      <vt:lpstr>Profielcalculator</vt:lpstr>
      <vt:lpstr>Score Vergelijker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Batink T. (Tim)</dc:creator>
  <cp:lastModifiedBy>Tim Batink</cp:lastModifiedBy>
  <cp:lastPrinted>2022-03-17T18:42:36Z</cp:lastPrinted>
  <dcterms:created xsi:type="dcterms:W3CDTF">2022-01-25T08:51:54Z</dcterms:created>
  <dcterms:modified xsi:type="dcterms:W3CDTF">2023-01-03T21:03:35Z</dcterms:modified>
</cp:coreProperties>
</file>